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AV_Systems\__EE Stuff\0 - Nevada Projects\0 - CLV\0 - CLV - Smart City - Fiber Optic Master Plan\0 - Deliverables\Design Guidelines\"/>
    </mc:Choice>
  </mc:AlternateContent>
  <xr:revisionPtr revIDLastSave="0" documentId="8_{8F9C7868-33C9-485C-BB73-9037B83AD80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anel 120_240" sheetId="5" r:id="rId1"/>
    <sheet name="Estimated Demand" sheetId="6" r:id="rId2"/>
  </sheets>
  <definedNames>
    <definedName name="PrintPanel" localSheetId="0">'Panel 120_240'!$B$2:$M$21</definedName>
    <definedName name="PrintPane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5" l="1"/>
  <c r="D11" i="5"/>
  <c r="V19" i="5"/>
  <c r="V23" i="5"/>
  <c r="V24" i="5"/>
  <c r="V25" i="5"/>
  <c r="V26" i="5"/>
  <c r="V27" i="5"/>
  <c r="V28" i="5"/>
  <c r="V29" i="5"/>
  <c r="V30" i="5"/>
  <c r="V31" i="5"/>
  <c r="AO24" i="5"/>
  <c r="P22" i="5" l="1"/>
  <c r="P21" i="5"/>
  <c r="P20" i="5"/>
  <c r="T38" i="5"/>
  <c r="S15" i="5"/>
  <c r="X15" i="5"/>
  <c r="Z15" i="5"/>
  <c r="AB15" i="5"/>
  <c r="AD15" i="5"/>
  <c r="AF15" i="5"/>
  <c r="AH15" i="5"/>
  <c r="AJ15" i="5"/>
  <c r="AL15" i="5"/>
  <c r="AN15" i="5"/>
  <c r="AP15" i="5"/>
  <c r="AR15" i="5"/>
  <c r="AT15" i="5"/>
  <c r="AV15" i="5"/>
  <c r="AX15" i="5"/>
  <c r="AZ15" i="5"/>
  <c r="BB15" i="5"/>
  <c r="BD15" i="5"/>
  <c r="BF15" i="5"/>
  <c r="BG23" i="5"/>
  <c r="BG27" i="5"/>
  <c r="BG29" i="5"/>
  <c r="BG30" i="5"/>
  <c r="BG31" i="5"/>
  <c r="BG19" i="5"/>
  <c r="BE23" i="5"/>
  <c r="BE27" i="5"/>
  <c r="BE29" i="5"/>
  <c r="BE30" i="5"/>
  <c r="BE31" i="5"/>
  <c r="BE19" i="5"/>
  <c r="BC23" i="5"/>
  <c r="BC27" i="5"/>
  <c r="BC29" i="5"/>
  <c r="BC30" i="5"/>
  <c r="BC31" i="5"/>
  <c r="BC19" i="5"/>
  <c r="BA23" i="5"/>
  <c r="BA27" i="5"/>
  <c r="BA29" i="5"/>
  <c r="BA30" i="5"/>
  <c r="BA31" i="5"/>
  <c r="BA19" i="5"/>
  <c r="AY23" i="5"/>
  <c r="AY27" i="5"/>
  <c r="AY29" i="5"/>
  <c r="AY30" i="5"/>
  <c r="AY31" i="5"/>
  <c r="AY19" i="5"/>
  <c r="AW20" i="5"/>
  <c r="AW23" i="5"/>
  <c r="AW27" i="5"/>
  <c r="AW29" i="5"/>
  <c r="AW30" i="5"/>
  <c r="AW31" i="5"/>
  <c r="AW19" i="5"/>
  <c r="AU21" i="5"/>
  <c r="AU23" i="5"/>
  <c r="AU27" i="5"/>
  <c r="AU29" i="5"/>
  <c r="AU30" i="5"/>
  <c r="AU31" i="5"/>
  <c r="AU19" i="5"/>
  <c r="AS21" i="5"/>
  <c r="AS23" i="5"/>
  <c r="AS27" i="5"/>
  <c r="AS29" i="5"/>
  <c r="AS30" i="5"/>
  <c r="AS31" i="5"/>
  <c r="AS19" i="5"/>
  <c r="AQ31" i="5"/>
  <c r="AQ30" i="5"/>
  <c r="AQ29" i="5"/>
  <c r="AQ27" i="5"/>
  <c r="AQ23" i="5"/>
  <c r="AQ19" i="5"/>
  <c r="AO31" i="5"/>
  <c r="AO30" i="5"/>
  <c r="AO29" i="5"/>
  <c r="AO27" i="5"/>
  <c r="AO23" i="5"/>
  <c r="AO19" i="5"/>
  <c r="AE31" i="5"/>
  <c r="AE30" i="5"/>
  <c r="AE29" i="5"/>
  <c r="AE27" i="5"/>
  <c r="AE23" i="5"/>
  <c r="AE19" i="5"/>
  <c r="AC31" i="5"/>
  <c r="AC30" i="5"/>
  <c r="AC29" i="5"/>
  <c r="AC27" i="5"/>
  <c r="AC23" i="5"/>
  <c r="AC21" i="5"/>
  <c r="AC19" i="5"/>
  <c r="AA31" i="5"/>
  <c r="AA30" i="5"/>
  <c r="AA29" i="5"/>
  <c r="AA27" i="5"/>
  <c r="AA23" i="5"/>
  <c r="AA21" i="5"/>
  <c r="AA19" i="5"/>
  <c r="Y31" i="5"/>
  <c r="AM31" i="5" s="1"/>
  <c r="Y30" i="5"/>
  <c r="AM30" i="5" s="1"/>
  <c r="Y29" i="5"/>
  <c r="AM29" i="5" s="1"/>
  <c r="Y27" i="5"/>
  <c r="AI27" i="5" s="1"/>
  <c r="Y23" i="5"/>
  <c r="AM23" i="5" s="1"/>
  <c r="Y21" i="5"/>
  <c r="AG21" i="5" s="1"/>
  <c r="Y19" i="5"/>
  <c r="AI19" i="5" s="1"/>
  <c r="T31" i="5"/>
  <c r="T30" i="5"/>
  <c r="T29" i="5"/>
  <c r="T27" i="5"/>
  <c r="T23" i="5"/>
  <c r="T19" i="5"/>
  <c r="R31" i="5"/>
  <c r="R30" i="5"/>
  <c r="R29" i="5"/>
  <c r="R27" i="5"/>
  <c r="R23" i="5"/>
  <c r="R19" i="5"/>
  <c r="E20" i="5"/>
  <c r="E19" i="5"/>
  <c r="E18" i="5"/>
  <c r="E17" i="5"/>
  <c r="J20" i="5"/>
  <c r="J19" i="5"/>
  <c r="J18" i="5"/>
  <c r="J17" i="5"/>
  <c r="J16" i="5"/>
  <c r="J15" i="5"/>
  <c r="J14" i="5"/>
  <c r="J13" i="5"/>
  <c r="L20" i="5"/>
  <c r="L19" i="5"/>
  <c r="L18" i="5"/>
  <c r="L17" i="5"/>
  <c r="L16" i="5"/>
  <c r="L15" i="5"/>
  <c r="L14" i="5"/>
  <c r="L13" i="5"/>
  <c r="L11" i="5"/>
  <c r="L9" i="5"/>
  <c r="B20" i="5"/>
  <c r="B19" i="5"/>
  <c r="B18" i="5"/>
  <c r="B17" i="5"/>
  <c r="B16" i="5"/>
  <c r="B15" i="5"/>
  <c r="B14" i="5"/>
  <c r="B13" i="5"/>
  <c r="B11" i="5"/>
  <c r="B10" i="5"/>
  <c r="AC20" i="5" l="1"/>
  <c r="AY21" i="5"/>
  <c r="BG21" i="5"/>
  <c r="BE21" i="5"/>
  <c r="T21" i="5"/>
  <c r="R21" i="5"/>
  <c r="AQ21" i="5"/>
  <c r="BC21" i="5"/>
  <c r="AO21" i="5"/>
  <c r="BA21" i="5"/>
  <c r="AE21" i="5"/>
  <c r="AW21" i="5"/>
  <c r="V21" i="5"/>
  <c r="V22" i="5"/>
  <c r="BC20" i="5"/>
  <c r="V20" i="5"/>
  <c r="AA22" i="5"/>
  <c r="AQ22" i="5"/>
  <c r="AC22" i="5"/>
  <c r="AS22" i="5"/>
  <c r="AU22" i="5"/>
  <c r="AW22" i="5"/>
  <c r="AO22" i="5"/>
  <c r="AY22" i="5"/>
  <c r="BA22" i="5"/>
  <c r="BC22" i="5"/>
  <c r="BE22" i="5"/>
  <c r="BG22" i="5"/>
  <c r="Y22" i="5"/>
  <c r="AK22" i="5" s="1"/>
  <c r="AE22" i="5"/>
  <c r="R22" i="5"/>
  <c r="T22" i="5"/>
  <c r="AK29" i="5"/>
  <c r="AG29" i="5"/>
  <c r="AG30" i="5"/>
  <c r="AG23" i="5"/>
  <c r="AG31" i="5"/>
  <c r="AI29" i="5"/>
  <c r="AK27" i="5"/>
  <c r="AI21" i="5"/>
  <c r="AI30" i="5"/>
  <c r="AI23" i="5"/>
  <c r="AI31" i="5"/>
  <c r="AM27" i="5"/>
  <c r="AK21" i="5"/>
  <c r="AK30" i="5"/>
  <c r="AG27" i="5"/>
  <c r="AK23" i="5"/>
  <c r="AK31" i="5"/>
  <c r="AM21" i="5"/>
  <c r="AK19" i="5"/>
  <c r="AG19" i="5"/>
  <c r="AM19" i="5"/>
  <c r="AO20" i="5"/>
  <c r="BG20" i="5"/>
  <c r="R20" i="5"/>
  <c r="BA20" i="5"/>
  <c r="AA20" i="5"/>
  <c r="AU20" i="5"/>
  <c r="BE20" i="5"/>
  <c r="AE20" i="5"/>
  <c r="AY20" i="5"/>
  <c r="Y20" i="5"/>
  <c r="AQ20" i="5"/>
  <c r="AS20" i="5"/>
  <c r="T20" i="5"/>
  <c r="U35" i="5" l="1"/>
  <c r="U36" i="5" s="1"/>
  <c r="AI22" i="5"/>
  <c r="AG22" i="5"/>
  <c r="AM22" i="5"/>
  <c r="T24" i="5"/>
  <c r="AQ24" i="5"/>
  <c r="AA24" i="5"/>
  <c r="AW24" i="5"/>
  <c r="BG24" i="5"/>
  <c r="BC24" i="5"/>
  <c r="AY24" i="5"/>
  <c r="AC24" i="5"/>
  <c r="AS24" i="5"/>
  <c r="AU24" i="5"/>
  <c r="Y24" i="5"/>
  <c r="R24" i="5"/>
  <c r="BE24" i="5"/>
  <c r="BA24" i="5"/>
  <c r="AE24" i="5"/>
  <c r="BE26" i="5"/>
  <c r="BA26" i="5"/>
  <c r="AC26" i="5"/>
  <c r="AW26" i="5"/>
  <c r="AS26" i="5"/>
  <c r="AO26" i="5"/>
  <c r="Y26" i="5"/>
  <c r="R26" i="5"/>
  <c r="BG26" i="5"/>
  <c r="BC26" i="5"/>
  <c r="AY26" i="5"/>
  <c r="AE26" i="5"/>
  <c r="AU26" i="5"/>
  <c r="AQ26" i="5"/>
  <c r="AA26" i="5"/>
  <c r="T26" i="5"/>
  <c r="AW25" i="5"/>
  <c r="AS25" i="5"/>
  <c r="AC25" i="5"/>
  <c r="AO25" i="5"/>
  <c r="Y25" i="5"/>
  <c r="BG25" i="5"/>
  <c r="BC25" i="5"/>
  <c r="AY25" i="5"/>
  <c r="R25" i="5"/>
  <c r="BA25" i="5"/>
  <c r="AU25" i="5"/>
  <c r="BE25" i="5"/>
  <c r="AE25" i="5"/>
  <c r="T25" i="5"/>
  <c r="AQ25" i="5"/>
  <c r="AA25" i="5"/>
  <c r="R28" i="5"/>
  <c r="BE28" i="5"/>
  <c r="BA28" i="5"/>
  <c r="AE28" i="5"/>
  <c r="AO28" i="5"/>
  <c r="Y28" i="5"/>
  <c r="AW28" i="5"/>
  <c r="AS28" i="5"/>
  <c r="AQ28" i="5"/>
  <c r="AA28" i="5"/>
  <c r="T28" i="5"/>
  <c r="AU28" i="5"/>
  <c r="BG28" i="5"/>
  <c r="BC28" i="5"/>
  <c r="AY28" i="5"/>
  <c r="AC28" i="5"/>
  <c r="AM20" i="5"/>
  <c r="AI20" i="5"/>
  <c r="AK20" i="5"/>
  <c r="AG20" i="5"/>
  <c r="E9" i="5"/>
  <c r="BB35" i="5" l="1"/>
  <c r="BB36" i="5" s="1"/>
  <c r="AB35" i="5"/>
  <c r="AB36" i="5" s="1"/>
  <c r="AT35" i="5"/>
  <c r="AT36" i="5" s="1"/>
  <c r="AP35" i="5"/>
  <c r="AZ35" i="5"/>
  <c r="AZ36" i="5" s="1"/>
  <c r="AR35" i="5"/>
  <c r="AR36" i="5" s="1"/>
  <c r="S35" i="5"/>
  <c r="S36" i="5" s="1"/>
  <c r="AX35" i="5"/>
  <c r="AX36" i="5" s="1"/>
  <c r="AD35" i="5"/>
  <c r="AD36" i="5" s="1"/>
  <c r="BF35" i="5"/>
  <c r="BF36" i="5" s="1"/>
  <c r="X35" i="5"/>
  <c r="X36" i="5" s="1"/>
  <c r="AV35" i="5"/>
  <c r="AV36" i="5" s="1"/>
  <c r="BD35" i="5"/>
  <c r="BD36" i="5" s="1"/>
  <c r="AN35" i="5"/>
  <c r="Z35" i="5"/>
  <c r="Z36" i="5" s="1"/>
  <c r="AG28" i="5"/>
  <c r="AI28" i="5"/>
  <c r="AM28" i="5"/>
  <c r="AK28" i="5"/>
  <c r="AK25" i="5"/>
  <c r="AI25" i="5"/>
  <c r="AG25" i="5"/>
  <c r="AM25" i="5"/>
  <c r="AI26" i="5"/>
  <c r="AG26" i="5"/>
  <c r="AK26" i="5"/>
  <c r="AM26" i="5"/>
  <c r="AK24" i="5"/>
  <c r="AI24" i="5"/>
  <c r="AG24" i="5"/>
  <c r="AM24" i="5"/>
  <c r="Q4" i="5"/>
  <c r="O3" i="5"/>
  <c r="J11" i="5"/>
  <c r="J9" i="5"/>
  <c r="E16" i="5"/>
  <c r="E15" i="5"/>
  <c r="E14" i="5"/>
  <c r="E13" i="5"/>
  <c r="E11" i="5"/>
  <c r="E10" i="5"/>
  <c r="B9" i="5"/>
  <c r="AN36" i="5" l="1"/>
  <c r="K9" i="5"/>
  <c r="K10" i="5"/>
  <c r="AH35" i="5"/>
  <c r="AH36" i="5" s="1"/>
  <c r="AJ35" i="5"/>
  <c r="AJ36" i="5" s="1"/>
  <c r="AP36" i="5"/>
  <c r="K11" i="5"/>
  <c r="K12" i="5"/>
  <c r="K14" i="5"/>
  <c r="K13" i="5"/>
  <c r="AL35" i="5"/>
  <c r="AL36" i="5" s="1"/>
  <c r="AF35" i="5"/>
  <c r="AF36" i="5" s="1"/>
  <c r="Q15" i="5"/>
  <c r="D20" i="5" l="1"/>
  <c r="D17" i="5"/>
  <c r="D19" i="5"/>
  <c r="D18" i="5"/>
  <c r="K19" i="5"/>
  <c r="K20" i="5"/>
  <c r="K17" i="5"/>
  <c r="K18" i="5"/>
  <c r="D13" i="5"/>
  <c r="D15" i="5"/>
  <c r="D14" i="5"/>
  <c r="H14" i="5" s="1"/>
  <c r="D16" i="5"/>
  <c r="Q35" i="5"/>
  <c r="D9" i="5" s="1"/>
  <c r="G9" i="5" s="1"/>
  <c r="M7" i="6"/>
  <c r="M6" i="6"/>
  <c r="M5" i="6"/>
  <c r="M4" i="6"/>
  <c r="M3" i="6"/>
  <c r="M2" i="6"/>
  <c r="H20" i="5" l="1"/>
  <c r="G17" i="5"/>
  <c r="K15" i="5"/>
  <c r="G15" i="5" s="1"/>
  <c r="K16" i="5"/>
  <c r="H16" i="5" s="1"/>
  <c r="T37" i="5"/>
  <c r="T39" i="5" s="1"/>
  <c r="G19" i="5"/>
  <c r="H18" i="5"/>
  <c r="D10" i="5"/>
  <c r="H10" i="5" s="1"/>
  <c r="H12" i="5"/>
  <c r="G13" i="5"/>
  <c r="Q36" i="5"/>
  <c r="H21" i="5" l="1"/>
  <c r="G27" i="5"/>
  <c r="G28" i="5" s="1"/>
  <c r="G11" i="5"/>
  <c r="G21" i="5" s="1"/>
  <c r="G29" i="5" l="1"/>
  <c r="H29" i="5" s="1"/>
</calcChain>
</file>

<file path=xl/sharedStrings.xml><?xml version="1.0" encoding="utf-8"?>
<sst xmlns="http://schemas.openxmlformats.org/spreadsheetml/2006/main" count="204" uniqueCount="122">
  <si>
    <t>VOLTAGE:</t>
  </si>
  <si>
    <t xml:space="preserve">PANEL BUS: </t>
  </si>
  <si>
    <t xml:space="preserve"> AMPS</t>
  </si>
  <si>
    <t>PHASE, WIRES:</t>
  </si>
  <si>
    <t>SOURCE:</t>
  </si>
  <si>
    <t>DESCRIPTION</t>
  </si>
  <si>
    <t>TOTALS</t>
  </si>
  <si>
    <t>AMPS</t>
  </si>
  <si>
    <t>SCCR (AMPS):</t>
  </si>
  <si>
    <t>120/240</t>
  </si>
  <si>
    <t>A</t>
  </si>
  <si>
    <t>B</t>
  </si>
  <si>
    <t>VA</t>
  </si>
  <si>
    <t>LOAD CALCULATIONS:</t>
  </si>
  <si>
    <t>SUBTOTAL (VA):</t>
  </si>
  <si>
    <t>+25% PER NEC (VA):</t>
  </si>
  <si>
    <t>TOTAL (VA):</t>
  </si>
  <si>
    <t>LOAD CLASSIFICATION</t>
  </si>
  <si>
    <t>CONNECTED LOAD</t>
  </si>
  <si>
    <t>DEMAND FACTOR</t>
  </si>
  <si>
    <t>ESTIMATED DEMAND</t>
  </si>
  <si>
    <t>LIGHTING</t>
  </si>
  <si>
    <t>RECEPTACLE (UP TO 10KVA)</t>
  </si>
  <si>
    <t>GREATER THAN 10KVA</t>
  </si>
  <si>
    <t>OTHER</t>
  </si>
  <si>
    <t>PANEL TOTALS</t>
  </si>
  <si>
    <t>"=SUM(X)"</t>
  </si>
  <si>
    <t>SP1</t>
  </si>
  <si>
    <t>190 N MAIN ST</t>
  </si>
  <si>
    <t>QTY.</t>
  </si>
  <si>
    <t xml:space="preserve">PANEL: </t>
  </si>
  <si>
    <t>Circuit
#</t>
  </si>
  <si>
    <t>LOAD
(Watts)</t>
  </si>
  <si>
    <t>Breaker Size (Amps)</t>
  </si>
  <si>
    <t xml:space="preserve">MAIN BREAKER: </t>
  </si>
  <si>
    <t>Other</t>
  </si>
  <si>
    <t>STREETLIGHT #1</t>
  </si>
  <si>
    <t>STREETLIGHT #2</t>
  </si>
  <si>
    <t>CLV TELECOM</t>
  </si>
  <si>
    <t>POLE OUTLETS #1</t>
  </si>
  <si>
    <t>POLE OUTLETS #3</t>
  </si>
  <si>
    <t>POLE OUTLETS #4</t>
  </si>
  <si>
    <t>SPARE</t>
  </si>
  <si>
    <t>N/A</t>
  </si>
  <si>
    <t>Intersection Lighting</t>
  </si>
  <si>
    <t>60 Amp, 2-Pole</t>
  </si>
  <si>
    <t>TRAFFIC SIGNAL CABINET</t>
  </si>
  <si>
    <t>INTERSECTION LIGHTING</t>
  </si>
  <si>
    <t>SMALL CELL SITE #1</t>
  </si>
  <si>
    <t>SMALL CELL SITE #2</t>
  </si>
  <si>
    <t>SMALL CELL SITE #3</t>
  </si>
  <si>
    <t>BLANK COVER</t>
  </si>
  <si>
    <t>PHOTOCELL CONTROL</t>
  </si>
  <si>
    <t>STREETLIGHT 
#1</t>
  </si>
  <si>
    <t>STREETLIGHT 
#2</t>
  </si>
  <si>
    <t>POLE OUTLETS 
#1</t>
  </si>
  <si>
    <t>POLE OUTLETS 
#2</t>
  </si>
  <si>
    <t>POLE OUTLETS 
#3</t>
  </si>
  <si>
    <t>POLE OUTLETS 
#4</t>
  </si>
  <si>
    <t>1Ø, 3W</t>
  </si>
  <si>
    <t>Bold Indicates Size of New Breaker</t>
  </si>
  <si>
    <t>TOTAL EXISTING LOAD AMPS (COORDINATE WITH TEFO) =</t>
  </si>
  <si>
    <t>TOTAL REMAINING AVAILABLE CIRCUIT LOAD AMPS =</t>
  </si>
  <si>
    <t>TOTAL LOAD ON SERVICE PEDESTAL =</t>
  </si>
  <si>
    <t>TOTAL PROPOSED NEW LOAD ON CIRCUIT (AMPS) =</t>
  </si>
  <si>
    <t>TOTAL LOAD AVAILABLE ON SERVICE PEDESTAL =</t>
  </si>
  <si>
    <t>TOTAL REMAINING AVAILABLE SERVICE PEDESTAL LOAD (AMPS) =</t>
  </si>
  <si>
    <t>PHOTOCELL CIRCUIT</t>
  </si>
  <si>
    <t>POLE GFCI DUPLEX OUTLET (10 MAX PER CIRCUIT)</t>
  </si>
  <si>
    <t>A &amp; B</t>
  </si>
  <si>
    <t>LIGHT FIXTURE TYPE 1 - 100' ROW (STAGGERED)</t>
  </si>
  <si>
    <t>LIGHT FIXTURE TYPE 2 - N/A</t>
  </si>
  <si>
    <t>LIGHT FIXTURE TYPE 3 - N/A</t>
  </si>
  <si>
    <t>LIGHT FIXTURE TYPE 4 - N/A</t>
  </si>
  <si>
    <t>LIGHT FIXTURE TYPE 5 - N/A</t>
  </si>
  <si>
    <t>LIGHT FIXTURE TYPE 6 - N/A</t>
  </si>
  <si>
    <t>SMALL CELL SITE</t>
  </si>
  <si>
    <t>PROPOSED LOAD TYPES</t>
  </si>
  <si>
    <t>WATTS PER 
LOAD TYPE</t>
  </si>
  <si>
    <t>VOLTAGE</t>
  </si>
  <si>
    <t>CIRCUIT BREAKER CAPACITY (AMP)</t>
  </si>
  <si>
    <t>MAXIMUM CURRENT DRAWN ALLOWED</t>
  </si>
  <si>
    <t>PHASE IDENTIFICATION</t>
  </si>
  <si>
    <t>CIRCUIT # 1</t>
  </si>
  <si>
    <t>CIRCUIT # 3</t>
  </si>
  <si>
    <t>CIRCUIT # 9</t>
  </si>
  <si>
    <t>CIRCUIT # 11</t>
  </si>
  <si>
    <t>CIRCUIT # 13</t>
  </si>
  <si>
    <t>CIRCUIT # 15</t>
  </si>
  <si>
    <t>CIRCUIT # 17</t>
  </si>
  <si>
    <t>CIRCUIT # 19</t>
  </si>
  <si>
    <t>CIRCUIT # 21</t>
  </si>
  <si>
    <t>CIRCUIT # 23</t>
  </si>
  <si>
    <t>CIRCUIT # 2/4</t>
  </si>
  <si>
    <t>CIRCUIT # 6/8</t>
  </si>
  <si>
    <t>CIRCUIT # 10</t>
  </si>
  <si>
    <t>CIRCUIT # 12</t>
  </si>
  <si>
    <t>CIRCUIT # 14</t>
  </si>
  <si>
    <t>CIRCUIT # 16</t>
  </si>
  <si>
    <t>CIRCUIT # 18</t>
  </si>
  <si>
    <t>CIRCUIT # 20</t>
  </si>
  <si>
    <t>CIRCUIT # 22</t>
  </si>
  <si>
    <t>CIRCUIT # 24</t>
  </si>
  <si>
    <t>SERVICE PEDESTAL NAME</t>
  </si>
  <si>
    <t>SERVICE PEDESTAL STREET ADDRESS</t>
  </si>
  <si>
    <t>CONDITION, IF EXISTING PEDESTAL</t>
  </si>
  <si>
    <t>NOTES</t>
  </si>
  <si>
    <t>CIRCUIT NAME</t>
  </si>
  <si>
    <t>CIRCUIT TYPE</t>
  </si>
  <si>
    <t xml:space="preserve">LIGHTING CONTACTOR #1 = </t>
  </si>
  <si>
    <t xml:space="preserve">LIGHTING CONTACTOR #2 = </t>
  </si>
  <si>
    <t>NOTES:</t>
  </si>
  <si>
    <t>1.  STREETLIGHT CIRCUITS SHALL HAVE A FUSED DISCONNECT AT EACH LIGHT POLE TO PTOTECT THE FIXTURE AND WIRE WITHIN THE POLE.</t>
  </si>
  <si>
    <t>2.  ALL SERVICE PANELS SHALL BE PROVIDED WITH THE BREAKERS AND BLANK COVERS AS SHOWN.</t>
  </si>
  <si>
    <t>CLV TELECOM CABINET – DUPLEX OUTLET #1</t>
  </si>
  <si>
    <t>CLV TELECOM CABINET – DUPLEX OUTLET #2</t>
  </si>
  <si>
    <t>CLV TELECOM CABINET</t>
  </si>
  <si>
    <t>CIRCUIT # 5/7</t>
  </si>
  <si>
    <t xml:space="preserve">/ </t>
  </si>
  <si>
    <t>16 / Phase</t>
  </si>
  <si>
    <t>20</t>
  </si>
  <si>
    <t>&lt;&lt;&lt; ------------------------ UNHIDE COLUMNS WHEN STARTING  &amp; HIDE UNUSED COLUMNS WHEN FINISHED  ------------------------ 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</si>
</sst>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Swis721 BT"/>
      <family val="2"/>
    </font>
    <font>
      <sz val="11"/>
      <color rgb="FFFF0000"/>
      <name val="Arial Narrow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b/>
      <sz val="11"/>
      <color theme="1"/>
      <name val="Arial Narrow"/>
      <family val="2"/>
    </font>
    <font>
      <b/>
      <sz val="14"/>
      <name val="Arial Narrow"/>
      <family val="2"/>
    </font>
    <font>
      <b/>
      <sz val="14"/>
      <color rgb="FFFF0000"/>
      <name val="Arial Narrow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8"/>
      <color theme="1"/>
      <name val="Arial Narrow"/>
      <family val="2"/>
    </font>
    <font>
      <sz val="9"/>
      <color rgb="FFFF0000"/>
      <name val="Arial Narrow"/>
      <family val="2"/>
    </font>
    <font>
      <b/>
      <sz val="11"/>
      <color rgb="FFFF0000"/>
      <name val="Swis721 BT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4" fillId="0" borderId="0" applyFont="0" applyFill="0" applyBorder="0" applyAlignment="0" applyProtection="0"/>
  </cellStyleXfs>
  <cellXfs count="23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/>
    <xf numFmtId="164" fontId="0" fillId="0" borderId="0" xfId="0" applyNumberFormat="1"/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left" vertical="center"/>
    </xf>
    <xf numFmtId="9" fontId="5" fillId="0" borderId="21" xfId="2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9" fontId="5" fillId="0" borderId="12" xfId="2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right" vertical="center"/>
    </xf>
    <xf numFmtId="1" fontId="5" fillId="0" borderId="11" xfId="0" applyNumberFormat="1" applyFont="1" applyBorder="1" applyAlignment="1">
      <alignment horizontal="left" vertical="center"/>
    </xf>
    <xf numFmtId="1" fontId="5" fillId="0" borderId="26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6" fillId="0" borderId="0" xfId="0" applyFont="1"/>
    <xf numFmtId="0" fontId="3" fillId="0" borderId="2" xfId="0" applyFont="1" applyBorder="1" applyAlignment="1">
      <alignment horizontal="right" vertical="center"/>
    </xf>
    <xf numFmtId="0" fontId="0" fillId="0" borderId="2" xfId="0" applyBorder="1"/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164" fontId="8" fillId="0" borderId="12" xfId="0" applyNumberFormat="1" applyFont="1" applyBorder="1" applyAlignment="1"/>
    <xf numFmtId="0" fontId="7" fillId="0" borderId="13" xfId="0" applyFont="1" applyBorder="1" applyAlignment="1"/>
    <xf numFmtId="0" fontId="7" fillId="0" borderId="11" xfId="0" applyFont="1" applyBorder="1" applyAlignment="1"/>
    <xf numFmtId="0" fontId="8" fillId="0" borderId="11" xfId="0" applyFont="1" applyBorder="1" applyAlignment="1">
      <alignment horizontal="left"/>
    </xf>
    <xf numFmtId="0" fontId="7" fillId="0" borderId="12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/>
    <xf numFmtId="0" fontId="8" fillId="0" borderId="11" xfId="0" applyFont="1" applyBorder="1" applyAlignment="1"/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3" xfId="0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8" fillId="0" borderId="3" xfId="0" applyFont="1" applyBorder="1"/>
    <xf numFmtId="0" fontId="8" fillId="3" borderId="3" xfId="0" applyFont="1" applyFill="1" applyBorder="1"/>
    <xf numFmtId="0" fontId="8" fillId="3" borderId="3" xfId="0" applyFont="1" applyFill="1" applyBorder="1" applyAlignment="1">
      <alignment horizontal="center"/>
    </xf>
    <xf numFmtId="0" fontId="8" fillId="4" borderId="9" xfId="0" applyFont="1" applyFill="1" applyBorder="1"/>
    <xf numFmtId="0" fontId="8" fillId="4" borderId="10" xfId="0" applyFont="1" applyFill="1" applyBorder="1"/>
    <xf numFmtId="0" fontId="8" fillId="4" borderId="0" xfId="0" applyFont="1" applyFill="1"/>
    <xf numFmtId="0" fontId="8" fillId="4" borderId="0" xfId="0" applyFont="1" applyFill="1" applyAlignment="1">
      <alignment horizontal="left"/>
    </xf>
    <xf numFmtId="0" fontId="8" fillId="4" borderId="6" xfId="0" applyFont="1" applyFill="1" applyBorder="1"/>
    <xf numFmtId="0" fontId="8" fillId="4" borderId="7" xfId="0" applyFont="1" applyFill="1" applyBorder="1"/>
    <xf numFmtId="164" fontId="11" fillId="0" borderId="12" xfId="0" applyNumberFormat="1" applyFont="1" applyBorder="1" applyAlignment="1">
      <alignment vertical="center"/>
    </xf>
    <xf numFmtId="164" fontId="11" fillId="0" borderId="13" xfId="0" applyNumberFormat="1" applyFont="1" applyBorder="1" applyAlignment="1">
      <alignment vertical="center"/>
    </xf>
    <xf numFmtId="164" fontId="11" fillId="0" borderId="12" xfId="0" applyNumberFormat="1" applyFont="1" applyBorder="1" applyAlignment="1">
      <alignment horizontal="right" vertical="center"/>
    </xf>
    <xf numFmtId="164" fontId="12" fillId="0" borderId="13" xfId="0" applyNumberFormat="1" applyFont="1" applyBorder="1" applyAlignment="1">
      <alignment vertical="center"/>
    </xf>
    <xf numFmtId="0" fontId="13" fillId="0" borderId="8" xfId="0" applyFont="1" applyBorder="1" applyAlignment="1">
      <alignment horizontal="right" vertical="center"/>
    </xf>
    <xf numFmtId="0" fontId="13" fillId="0" borderId="9" xfId="0" applyNumberFormat="1" applyFont="1" applyBorder="1" applyAlignment="1">
      <alignment horizontal="left" vertical="center"/>
    </xf>
    <xf numFmtId="2" fontId="13" fillId="0" borderId="9" xfId="0" applyNumberFormat="1" applyFont="1" applyBorder="1" applyAlignment="1">
      <alignment horizontal="centerContinuous" vertical="center"/>
    </xf>
    <xf numFmtId="0" fontId="13" fillId="0" borderId="9" xfId="0" applyFont="1" applyBorder="1" applyAlignment="1">
      <alignment horizontal="centerContinuous" vertical="center"/>
    </xf>
    <xf numFmtId="0" fontId="13" fillId="0" borderId="9" xfId="0" applyFont="1" applyBorder="1" applyAlignment="1">
      <alignment horizontal="left" vertical="center"/>
    </xf>
    <xf numFmtId="0" fontId="13" fillId="0" borderId="9" xfId="0" applyFont="1" applyBorder="1" applyAlignment="1">
      <alignment horizontal="right" vertical="center"/>
    </xf>
    <xf numFmtId="1" fontId="14" fillId="0" borderId="9" xfId="0" applyNumberFormat="1" applyFont="1" applyBorder="1" applyAlignment="1">
      <alignment horizontal="center" vertical="center"/>
    </xf>
    <xf numFmtId="3" fontId="13" fillId="0" borderId="9" xfId="0" applyNumberFormat="1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vertical="center"/>
    </xf>
    <xf numFmtId="164" fontId="13" fillId="0" borderId="1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2" fontId="13" fillId="0" borderId="0" xfId="0" applyNumberFormat="1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right" vertical="center"/>
    </xf>
    <xf numFmtId="164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2" fontId="13" fillId="0" borderId="2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horizontal="left" vertical="center"/>
    </xf>
    <xf numFmtId="164" fontId="13" fillId="0" borderId="0" xfId="0" applyNumberFormat="1" applyFont="1" applyBorder="1" applyAlignment="1">
      <alignment horizontal="right" vertical="center"/>
    </xf>
    <xf numFmtId="3" fontId="13" fillId="0" borderId="0" xfId="0" quotePrefix="1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16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2" fontId="13" fillId="0" borderId="6" xfId="0" applyNumberFormat="1" applyFont="1" applyBorder="1" applyAlignment="1">
      <alignment vertical="center"/>
    </xf>
    <xf numFmtId="164" fontId="13" fillId="0" borderId="6" xfId="0" applyNumberFormat="1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2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right" vertical="center"/>
    </xf>
    <xf numFmtId="164" fontId="13" fillId="0" borderId="3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/>
    </xf>
    <xf numFmtId="2" fontId="13" fillId="0" borderId="6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right" vertical="center"/>
    </xf>
    <xf numFmtId="164" fontId="13" fillId="0" borderId="8" xfId="0" applyNumberFormat="1" applyFont="1" applyBorder="1" applyAlignment="1">
      <alignment horizontal="left" vertical="center"/>
    </xf>
    <xf numFmtId="0" fontId="13" fillId="0" borderId="9" xfId="0" applyFont="1" applyBorder="1" applyAlignment="1">
      <alignment vertical="center"/>
    </xf>
    <xf numFmtId="2" fontId="13" fillId="0" borderId="9" xfId="0" applyNumberFormat="1" applyFont="1" applyBorder="1" applyAlignment="1">
      <alignment vertical="center"/>
    </xf>
    <xf numFmtId="164" fontId="13" fillId="0" borderId="9" xfId="0" applyNumberFormat="1" applyFont="1" applyBorder="1" applyAlignment="1">
      <alignment horizontal="center" vertical="center"/>
    </xf>
    <xf numFmtId="2" fontId="13" fillId="0" borderId="9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left" vertical="center"/>
    </xf>
    <xf numFmtId="2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164" fontId="13" fillId="0" borderId="0" xfId="0" applyNumberFormat="1" applyFont="1" applyBorder="1" applyAlignment="1">
      <alignment horizontal="left" vertical="center"/>
    </xf>
    <xf numFmtId="2" fontId="13" fillId="0" borderId="0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0" borderId="0" xfId="0" applyFont="1" applyBorder="1"/>
    <xf numFmtId="2" fontId="13" fillId="0" borderId="0" xfId="0" applyNumberFormat="1" applyFont="1" applyBorder="1"/>
    <xf numFmtId="0" fontId="13" fillId="0" borderId="0" xfId="0" applyFont="1" applyBorder="1" applyAlignment="1">
      <alignment horizontal="right" vertical="top"/>
    </xf>
    <xf numFmtId="1" fontId="13" fillId="0" borderId="0" xfId="0" applyNumberFormat="1" applyFont="1" applyBorder="1" applyAlignment="1">
      <alignment horizontal="center" vertical="top"/>
    </xf>
    <xf numFmtId="164" fontId="13" fillId="0" borderId="0" xfId="0" applyNumberFormat="1" applyFont="1" applyBorder="1"/>
    <xf numFmtId="2" fontId="13" fillId="0" borderId="2" xfId="0" applyNumberFormat="1" applyFont="1" applyBorder="1"/>
    <xf numFmtId="0" fontId="13" fillId="0" borderId="1" xfId="0" applyFont="1" applyBorder="1"/>
    <xf numFmtId="0" fontId="13" fillId="0" borderId="0" xfId="0" quotePrefix="1" applyFont="1" applyBorder="1" applyAlignment="1">
      <alignment horizontal="right" vertical="top"/>
    </xf>
    <xf numFmtId="0" fontId="13" fillId="0" borderId="5" xfId="0" applyFont="1" applyBorder="1"/>
    <xf numFmtId="0" fontId="13" fillId="0" borderId="6" xfId="0" applyFont="1" applyBorder="1"/>
    <xf numFmtId="2" fontId="13" fillId="0" borderId="6" xfId="0" applyNumberFormat="1" applyFont="1" applyBorder="1"/>
    <xf numFmtId="0" fontId="13" fillId="0" borderId="6" xfId="0" applyFont="1" applyBorder="1" applyAlignment="1">
      <alignment horizontal="right" vertical="top"/>
    </xf>
    <xf numFmtId="164" fontId="13" fillId="0" borderId="6" xfId="0" applyNumberFormat="1" applyFont="1" applyBorder="1"/>
    <xf numFmtId="2" fontId="13" fillId="0" borderId="7" xfId="0" applyNumberFormat="1" applyFont="1" applyBorder="1"/>
    <xf numFmtId="0" fontId="13" fillId="0" borderId="0" xfId="0" applyFont="1"/>
    <xf numFmtId="2" fontId="13" fillId="0" borderId="0" xfId="0" applyNumberFormat="1" applyFont="1"/>
    <xf numFmtId="164" fontId="13" fillId="0" borderId="0" xfId="0" applyNumberFormat="1" applyFont="1"/>
    <xf numFmtId="0" fontId="8" fillId="4" borderId="13" xfId="0" applyFont="1" applyFill="1" applyBorder="1"/>
    <xf numFmtId="0" fontId="8" fillId="4" borderId="11" xfId="0" applyFont="1" applyFill="1" applyBorder="1"/>
    <xf numFmtId="0" fontId="9" fillId="4" borderId="2" xfId="0" applyFont="1" applyFill="1" applyBorder="1" applyAlignment="1">
      <alignment horizontal="right"/>
    </xf>
    <xf numFmtId="1" fontId="15" fillId="0" borderId="0" xfId="0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8" fillId="0" borderId="11" xfId="0" quotePrefix="1" applyFont="1" applyBorder="1" applyAlignment="1">
      <alignment horizontal="left"/>
    </xf>
    <xf numFmtId="0" fontId="8" fillId="0" borderId="13" xfId="0" quotePrefix="1" applyFont="1" applyBorder="1" applyAlignment="1">
      <alignment horizontal="center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4" xfId="0" applyNumberFormat="1" applyFont="1" applyBorder="1" applyAlignment="1">
      <alignment horizontal="center" vertical="center" wrapText="1"/>
    </xf>
    <xf numFmtId="1" fontId="13" fillId="0" borderId="34" xfId="0" applyNumberFormat="1" applyFont="1" applyBorder="1" applyAlignment="1">
      <alignment horizontal="center" vertical="center" wrapText="1"/>
    </xf>
    <xf numFmtId="1" fontId="13" fillId="0" borderId="6" xfId="0" applyNumberFormat="1" applyFont="1" applyBorder="1" applyAlignment="1">
      <alignment horizontal="right" vertical="top"/>
    </xf>
    <xf numFmtId="164" fontId="13" fillId="0" borderId="6" xfId="0" applyNumberFormat="1" applyFont="1" applyBorder="1" applyAlignment="1">
      <alignment horizontal="left" vertical="top"/>
    </xf>
    <xf numFmtId="0" fontId="0" fillId="0" borderId="1" xfId="0" applyBorder="1"/>
    <xf numFmtId="0" fontId="7" fillId="0" borderId="3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3" fillId="0" borderId="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34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" borderId="1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10" fillId="0" borderId="3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3" xfId="0" quotePrefix="1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1" fontId="8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2" xfId="0" quotePrefix="1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2" xfId="0" quotePrefix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left" vertical="center"/>
    </xf>
    <xf numFmtId="164" fontId="5" fillId="0" borderId="16" xfId="0" applyNumberFormat="1" applyFont="1" applyBorder="1" applyAlignment="1">
      <alignment horizontal="left" vertical="center"/>
    </xf>
    <xf numFmtId="164" fontId="5" fillId="0" borderId="16" xfId="0" applyNumberFormat="1" applyFont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left" vertical="center"/>
    </xf>
    <xf numFmtId="164" fontId="5" fillId="0" borderId="20" xfId="0" applyNumberFormat="1" applyFont="1" applyBorder="1" applyAlignment="1">
      <alignment horizontal="left" vertical="center"/>
    </xf>
    <xf numFmtId="164" fontId="5" fillId="0" borderId="24" xfId="0" applyNumberFormat="1" applyFont="1" applyBorder="1" applyAlignment="1">
      <alignment horizontal="left" vertical="center"/>
    </xf>
    <xf numFmtId="164" fontId="5" fillId="0" borderId="3" xfId="0" applyNumberFormat="1" applyFont="1" applyBorder="1" applyAlignment="1">
      <alignment horizontal="left" vertical="center"/>
    </xf>
    <xf numFmtId="164" fontId="5" fillId="0" borderId="24" xfId="0" applyNumberFormat="1" applyFont="1" applyBorder="1" applyAlignment="1">
      <alignment horizontal="left" vertical="center" indent="1"/>
    </xf>
    <xf numFmtId="164" fontId="5" fillId="0" borderId="3" xfId="0" applyNumberFormat="1" applyFont="1" applyBorder="1" applyAlignment="1">
      <alignment horizontal="left" vertical="center" indent="1"/>
    </xf>
  </cellXfs>
  <cellStyles count="3">
    <cellStyle name="Normal" xfId="0" builtinId="0"/>
    <cellStyle name="Normal 2" xfId="1" xr:uid="{00000000-0005-0000-0000-000001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61</xdr:col>
      <xdr:colOff>0</xdr:colOff>
      <xdr:row>2</xdr:row>
      <xdr:rowOff>0</xdr:rowOff>
    </xdr:from>
    <xdr:to>
      <xdr:col>71</xdr:col>
      <xdr:colOff>447911</xdr:colOff>
      <xdr:row>38</xdr:row>
      <xdr:rowOff>119062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6D9603-C54C-435B-8E6F-E357B2788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313938" y="428625"/>
          <a:ext cx="6639161" cy="7739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BH45"/>
  <sheetViews>
    <sheetView showGridLines="0" tabSelected="1" zoomScale="55" zoomScaleNormal="55" workbookViewId="0">
      <selection activeCell="W51" sqref="W51"/>
    </sheetView>
  </sheetViews>
  <sheetFormatPr defaultColWidth="9.140625" defaultRowHeight="15" x14ac:dyDescent="0.25"/>
  <cols>
    <col min="1" max="1" width="2.85546875" customWidth="1"/>
    <col min="2" max="3" width="18.7109375" customWidth="1"/>
    <col min="4" max="4" width="7.42578125" style="3" customWidth="1"/>
    <col min="5" max="5" width="11.42578125" customWidth="1"/>
    <col min="6" max="6" width="6.7109375" customWidth="1"/>
    <col min="7" max="8" width="6.7109375" style="4" customWidth="1"/>
    <col min="9" max="9" width="6.7109375" customWidth="1"/>
    <col min="10" max="10" width="11.140625" customWidth="1"/>
    <col min="11" max="11" width="7.140625" style="3" customWidth="1"/>
    <col min="12" max="12" width="18.7109375" style="3" customWidth="1"/>
    <col min="13" max="13" width="23.85546875" customWidth="1"/>
    <col min="15" max="15" width="54.5703125" style="24" customWidth="1"/>
    <col min="16" max="16" width="16.28515625" style="24" customWidth="1"/>
    <col min="17" max="17" width="6.42578125" style="24" customWidth="1"/>
    <col min="18" max="18" width="7" style="24" customWidth="1"/>
    <col min="19" max="19" width="6.42578125" style="24" customWidth="1"/>
    <col min="20" max="20" width="7" style="24" customWidth="1"/>
    <col min="21" max="21" width="6.42578125" style="24" customWidth="1"/>
    <col min="22" max="22" width="1.140625" style="24" customWidth="1"/>
    <col min="23" max="23" width="5.140625" style="24" customWidth="1"/>
    <col min="24" max="24" width="6.42578125" style="24" hidden="1" customWidth="1"/>
    <col min="25" max="25" width="7" style="24" hidden="1" customWidth="1"/>
    <col min="26" max="26" width="6.42578125" style="24" hidden="1" customWidth="1"/>
    <col min="27" max="27" width="7" style="24" hidden="1" customWidth="1"/>
    <col min="28" max="28" width="6.42578125" style="24" hidden="1" customWidth="1"/>
    <col min="29" max="29" width="7" style="24" hidden="1" customWidth="1"/>
    <col min="30" max="30" width="6.42578125" style="24" hidden="1" customWidth="1"/>
    <col min="31" max="31" width="7" style="24" hidden="1" customWidth="1"/>
    <col min="32" max="32" width="6.42578125" style="24" hidden="1" customWidth="1"/>
    <col min="33" max="33" width="7" style="24" hidden="1" customWidth="1"/>
    <col min="34" max="34" width="6.42578125" style="24" hidden="1" customWidth="1"/>
    <col min="35" max="35" width="7" style="24" hidden="1" customWidth="1"/>
    <col min="36" max="36" width="6.42578125" style="24" hidden="1" customWidth="1"/>
    <col min="37" max="37" width="7" style="24" hidden="1" customWidth="1"/>
    <col min="38" max="38" width="6.42578125" style="24" hidden="1" customWidth="1"/>
    <col min="39" max="39" width="7" style="24" hidden="1" customWidth="1"/>
    <col min="40" max="40" width="6.42578125" style="24" customWidth="1"/>
    <col min="41" max="41" width="7" style="24" customWidth="1"/>
    <col min="42" max="42" width="6.42578125" style="24" customWidth="1"/>
    <col min="43" max="43" width="7" style="24" customWidth="1"/>
    <col min="44" max="44" width="6.42578125" style="24" customWidth="1"/>
    <col min="45" max="45" width="7" style="24" customWidth="1"/>
    <col min="46" max="46" width="6.42578125" style="24" customWidth="1"/>
    <col min="47" max="47" width="7" style="24" customWidth="1"/>
    <col min="48" max="48" width="6.42578125" style="24" customWidth="1"/>
    <col min="49" max="49" width="7" style="24" customWidth="1"/>
    <col min="50" max="50" width="6.42578125" style="24" customWidth="1"/>
    <col min="51" max="51" width="7" style="24" customWidth="1"/>
    <col min="52" max="52" width="6.42578125" style="24" hidden="1" customWidth="1"/>
    <col min="53" max="53" width="7" style="24" hidden="1" customWidth="1"/>
    <col min="54" max="54" width="6.42578125" style="24" hidden="1" customWidth="1"/>
    <col min="55" max="55" width="7" style="24" hidden="1" customWidth="1"/>
    <col min="56" max="56" width="6.42578125" style="24" hidden="1" customWidth="1"/>
    <col min="57" max="57" width="7" style="24" hidden="1" customWidth="1"/>
    <col min="58" max="58" width="6.42578125" style="24" hidden="1" customWidth="1"/>
    <col min="59" max="59" width="7" style="24" hidden="1" customWidth="1"/>
  </cols>
  <sheetData>
    <row r="2" spans="2:60" s="1" customFormat="1" ht="18" x14ac:dyDescent="0.25">
      <c r="B2" s="54"/>
      <c r="C2" s="55"/>
      <c r="D2" s="55"/>
      <c r="E2" s="55"/>
      <c r="F2" s="55"/>
      <c r="G2" s="56" t="s">
        <v>30</v>
      </c>
      <c r="H2" s="57" t="s">
        <v>27</v>
      </c>
      <c r="I2" s="55"/>
      <c r="J2" s="55"/>
      <c r="K2" s="55"/>
      <c r="L2" s="55"/>
      <c r="M2" s="55"/>
      <c r="N2" s="6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</row>
    <row r="3" spans="2:60" s="2" customFormat="1" ht="23.25" x14ac:dyDescent="0.35">
      <c r="B3" s="58" t="s">
        <v>0</v>
      </c>
      <c r="C3" s="59" t="s">
        <v>9</v>
      </c>
      <c r="D3" s="60"/>
      <c r="E3" s="61"/>
      <c r="F3" s="62"/>
      <c r="G3" s="63" t="s">
        <v>1</v>
      </c>
      <c r="H3" s="64"/>
      <c r="I3" s="65" t="s">
        <v>2</v>
      </c>
      <c r="J3" s="66"/>
      <c r="K3" s="60"/>
      <c r="L3" s="63"/>
      <c r="M3" s="67"/>
      <c r="N3" s="6"/>
      <c r="O3" s="172" t="str">
        <f>H4&amp;" AMP SERVICE PEDESTAL - CIRCUIT CAPACITY CALCULATION SCHEDULE"</f>
        <v>200 AMP SERVICE PEDESTAL - CIRCUIT CAPACITY CALCULATION SCHEDULE</v>
      </c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4"/>
      <c r="BH3" s="6"/>
    </row>
    <row r="4" spans="2:60" s="2" customFormat="1" ht="16.5" x14ac:dyDescent="0.3">
      <c r="B4" s="68" t="s">
        <v>3</v>
      </c>
      <c r="C4" s="69" t="s">
        <v>59</v>
      </c>
      <c r="D4" s="70"/>
      <c r="E4" s="71"/>
      <c r="F4" s="69"/>
      <c r="G4" s="72" t="s">
        <v>34</v>
      </c>
      <c r="H4" s="139">
        <v>200</v>
      </c>
      <c r="I4" s="73" t="s">
        <v>7</v>
      </c>
      <c r="J4" s="74"/>
      <c r="K4" s="70"/>
      <c r="L4" s="72"/>
      <c r="M4" s="75"/>
      <c r="N4" s="6"/>
      <c r="O4" s="28" t="s">
        <v>103</v>
      </c>
      <c r="P4" s="27"/>
      <c r="Q4" s="29" t="str">
        <f>H2</f>
        <v>SP1</v>
      </c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1"/>
      <c r="BH4" s="6"/>
    </row>
    <row r="5" spans="2:60" s="2" customFormat="1" ht="16.5" x14ac:dyDescent="0.3">
      <c r="B5" s="68" t="s">
        <v>8</v>
      </c>
      <c r="C5" s="76"/>
      <c r="D5" s="70"/>
      <c r="E5" s="71"/>
      <c r="F5" s="69"/>
      <c r="G5" s="77"/>
      <c r="H5" s="78"/>
      <c r="I5" s="79"/>
      <c r="J5" s="74"/>
      <c r="K5" s="80"/>
      <c r="L5" s="72"/>
      <c r="M5" s="81"/>
      <c r="N5" s="6"/>
      <c r="O5" s="28" t="s">
        <v>104</v>
      </c>
      <c r="P5" s="32"/>
      <c r="Q5" s="33" t="s">
        <v>28</v>
      </c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1"/>
      <c r="BH5" s="6"/>
    </row>
    <row r="6" spans="2:60" s="2" customFormat="1" ht="16.5" x14ac:dyDescent="0.3">
      <c r="B6" s="82" t="s">
        <v>4</v>
      </c>
      <c r="C6" s="83"/>
      <c r="D6" s="70"/>
      <c r="E6" s="71"/>
      <c r="F6" s="69"/>
      <c r="G6" s="77"/>
      <c r="H6" s="84"/>
      <c r="I6" s="85"/>
      <c r="J6" s="71"/>
      <c r="K6" s="70"/>
      <c r="L6" s="77"/>
      <c r="M6" s="81"/>
      <c r="N6" s="6"/>
      <c r="O6" s="28" t="s">
        <v>105</v>
      </c>
      <c r="P6" s="32"/>
      <c r="Q6" s="33" t="s">
        <v>43</v>
      </c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1"/>
      <c r="BH6" s="6"/>
    </row>
    <row r="7" spans="2:60" s="2" customFormat="1" ht="16.5" x14ac:dyDescent="0.3">
      <c r="B7" s="86"/>
      <c r="C7" s="87"/>
      <c r="D7" s="88"/>
      <c r="E7" s="87"/>
      <c r="F7" s="87"/>
      <c r="G7" s="89"/>
      <c r="H7" s="89"/>
      <c r="I7" s="87"/>
      <c r="J7" s="87"/>
      <c r="K7" s="88"/>
      <c r="L7" s="88"/>
      <c r="M7" s="90"/>
      <c r="N7" s="6"/>
      <c r="O7" s="28" t="s">
        <v>106</v>
      </c>
      <c r="P7" s="32"/>
      <c r="Q7" s="34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6"/>
      <c r="BH7" s="6"/>
    </row>
    <row r="8" spans="2:60" s="2" customFormat="1" ht="27.75" customHeight="1" x14ac:dyDescent="0.2">
      <c r="B8" s="208" t="s">
        <v>5</v>
      </c>
      <c r="C8" s="209"/>
      <c r="D8" s="91" t="s">
        <v>32</v>
      </c>
      <c r="E8" s="92" t="s">
        <v>33</v>
      </c>
      <c r="F8" s="92" t="s">
        <v>31</v>
      </c>
      <c r="G8" s="93" t="s">
        <v>10</v>
      </c>
      <c r="H8" s="93" t="s">
        <v>11</v>
      </c>
      <c r="I8" s="92" t="s">
        <v>31</v>
      </c>
      <c r="J8" s="92" t="s">
        <v>33</v>
      </c>
      <c r="K8" s="91" t="s">
        <v>32</v>
      </c>
      <c r="L8" s="208" t="s">
        <v>5</v>
      </c>
      <c r="M8" s="209"/>
      <c r="N8" s="6"/>
      <c r="O8" s="37" t="s">
        <v>107</v>
      </c>
      <c r="P8" s="38"/>
      <c r="Q8" s="192" t="s">
        <v>83</v>
      </c>
      <c r="R8" s="193"/>
      <c r="S8" s="192" t="s">
        <v>84</v>
      </c>
      <c r="T8" s="193"/>
      <c r="U8" s="192" t="s">
        <v>117</v>
      </c>
      <c r="V8" s="203"/>
      <c r="W8" s="193"/>
      <c r="X8" s="192" t="s">
        <v>85</v>
      </c>
      <c r="Y8" s="193"/>
      <c r="Z8" s="192" t="s">
        <v>86</v>
      </c>
      <c r="AA8" s="193"/>
      <c r="AB8" s="192" t="s">
        <v>87</v>
      </c>
      <c r="AC8" s="193"/>
      <c r="AD8" s="192" t="s">
        <v>88</v>
      </c>
      <c r="AE8" s="193"/>
      <c r="AF8" s="192" t="s">
        <v>89</v>
      </c>
      <c r="AG8" s="193"/>
      <c r="AH8" s="192" t="s">
        <v>90</v>
      </c>
      <c r="AI8" s="193"/>
      <c r="AJ8" s="192" t="s">
        <v>91</v>
      </c>
      <c r="AK8" s="193"/>
      <c r="AL8" s="192" t="s">
        <v>92</v>
      </c>
      <c r="AM8" s="193"/>
      <c r="AN8" s="192" t="s">
        <v>93</v>
      </c>
      <c r="AO8" s="193"/>
      <c r="AP8" s="192" t="s">
        <v>94</v>
      </c>
      <c r="AQ8" s="193"/>
      <c r="AR8" s="192" t="s">
        <v>95</v>
      </c>
      <c r="AS8" s="193"/>
      <c r="AT8" s="192" t="s">
        <v>96</v>
      </c>
      <c r="AU8" s="193"/>
      <c r="AV8" s="192" t="s">
        <v>97</v>
      </c>
      <c r="AW8" s="193"/>
      <c r="AX8" s="192" t="s">
        <v>98</v>
      </c>
      <c r="AY8" s="193"/>
      <c r="AZ8" s="192" t="s">
        <v>99</v>
      </c>
      <c r="BA8" s="193"/>
      <c r="BB8" s="192" t="s">
        <v>100</v>
      </c>
      <c r="BC8" s="193"/>
      <c r="BD8" s="192" t="s">
        <v>101</v>
      </c>
      <c r="BE8" s="193"/>
      <c r="BF8" s="192" t="s">
        <v>102</v>
      </c>
      <c r="BG8" s="193"/>
    </row>
    <row r="9" spans="2:60" s="2" customFormat="1" ht="15" customHeight="1" x14ac:dyDescent="0.2">
      <c r="B9" s="201" t="str">
        <f>Q9</f>
        <v>TRAFFIC SIGNAL CABINET</v>
      </c>
      <c r="C9" s="202"/>
      <c r="D9" s="145">
        <f>SUM(Q34:R35)*Q13</f>
        <v>4800</v>
      </c>
      <c r="E9" s="94">
        <f>Q14</f>
        <v>60</v>
      </c>
      <c r="F9" s="92">
        <v>1</v>
      </c>
      <c r="G9" s="95">
        <f>($D9+$K9)/120</f>
        <v>51.5</v>
      </c>
      <c r="H9" s="96"/>
      <c r="I9" s="92">
        <v>2</v>
      </c>
      <c r="J9" s="210">
        <f>AN14</f>
        <v>60</v>
      </c>
      <c r="K9" s="147">
        <f>(SUM(AN34:AO35)*AN13)/2</f>
        <v>1380</v>
      </c>
      <c r="L9" s="204" t="str">
        <f t="shared" ref="L9" si="0">$AN$9</f>
        <v>STREETLIGHT 
#1</v>
      </c>
      <c r="M9" s="205"/>
      <c r="N9" s="6"/>
      <c r="O9" s="164" t="s">
        <v>108</v>
      </c>
      <c r="P9" s="165"/>
      <c r="Q9" s="185" t="s">
        <v>46</v>
      </c>
      <c r="R9" s="186"/>
      <c r="S9" s="185" t="s">
        <v>47</v>
      </c>
      <c r="T9" s="186"/>
      <c r="U9" s="185" t="s">
        <v>116</v>
      </c>
      <c r="V9" s="217"/>
      <c r="W9" s="186"/>
      <c r="X9" s="185" t="s">
        <v>48</v>
      </c>
      <c r="Y9" s="186"/>
      <c r="Z9" s="185" t="s">
        <v>49</v>
      </c>
      <c r="AA9" s="186"/>
      <c r="AB9" s="185" t="s">
        <v>50</v>
      </c>
      <c r="AC9" s="186"/>
      <c r="AD9" s="185" t="s">
        <v>42</v>
      </c>
      <c r="AE9" s="186"/>
      <c r="AF9" s="185" t="s">
        <v>42</v>
      </c>
      <c r="AG9" s="186"/>
      <c r="AH9" s="185" t="s">
        <v>51</v>
      </c>
      <c r="AI9" s="186"/>
      <c r="AJ9" s="185" t="s">
        <v>51</v>
      </c>
      <c r="AK9" s="186"/>
      <c r="AL9" s="185" t="s">
        <v>51</v>
      </c>
      <c r="AM9" s="186"/>
      <c r="AN9" s="185" t="s">
        <v>53</v>
      </c>
      <c r="AO9" s="186"/>
      <c r="AP9" s="185" t="s">
        <v>54</v>
      </c>
      <c r="AQ9" s="186"/>
      <c r="AR9" s="185" t="s">
        <v>52</v>
      </c>
      <c r="AS9" s="186"/>
      <c r="AT9" s="185" t="s">
        <v>55</v>
      </c>
      <c r="AU9" s="186"/>
      <c r="AV9" s="185" t="s">
        <v>56</v>
      </c>
      <c r="AW9" s="186"/>
      <c r="AX9" s="185" t="s">
        <v>57</v>
      </c>
      <c r="AY9" s="186"/>
      <c r="AZ9" s="185" t="s">
        <v>58</v>
      </c>
      <c r="BA9" s="186"/>
      <c r="BB9" s="185" t="s">
        <v>51</v>
      </c>
      <c r="BC9" s="186"/>
      <c r="BD9" s="185" t="s">
        <v>51</v>
      </c>
      <c r="BE9" s="186"/>
      <c r="BF9" s="185" t="s">
        <v>51</v>
      </c>
      <c r="BG9" s="186"/>
    </row>
    <row r="10" spans="2:60" s="2" customFormat="1" ht="15" customHeight="1" x14ac:dyDescent="0.2">
      <c r="B10" s="201" t="str">
        <f t="shared" ref="B10" si="1">$S$9</f>
        <v>INTERSECTION LIGHTING</v>
      </c>
      <c r="C10" s="202"/>
      <c r="D10" s="146">
        <f>SUM(S34:T35)*S13</f>
        <v>2004</v>
      </c>
      <c r="E10" s="94">
        <f>S14</f>
        <v>40</v>
      </c>
      <c r="F10" s="92">
        <v>3</v>
      </c>
      <c r="G10" s="96"/>
      <c r="H10" s="95">
        <f>($D10+$K10)/120</f>
        <v>28.2</v>
      </c>
      <c r="I10" s="92">
        <v>4</v>
      </c>
      <c r="J10" s="211"/>
      <c r="K10" s="147">
        <f>(SUM(AN34:AO35)*AN13)/2</f>
        <v>1380</v>
      </c>
      <c r="L10" s="206"/>
      <c r="M10" s="207"/>
      <c r="N10" s="6"/>
      <c r="O10" s="215"/>
      <c r="P10" s="216"/>
      <c r="Q10" s="187"/>
      <c r="R10" s="188"/>
      <c r="S10" s="187"/>
      <c r="T10" s="188"/>
      <c r="U10" s="187"/>
      <c r="V10" s="218"/>
      <c r="W10" s="188"/>
      <c r="X10" s="187"/>
      <c r="Y10" s="188"/>
      <c r="Z10" s="187"/>
      <c r="AA10" s="188"/>
      <c r="AB10" s="187"/>
      <c r="AC10" s="188"/>
      <c r="AD10" s="187"/>
      <c r="AE10" s="188"/>
      <c r="AF10" s="187"/>
      <c r="AG10" s="188"/>
      <c r="AH10" s="187"/>
      <c r="AI10" s="188"/>
      <c r="AJ10" s="187"/>
      <c r="AK10" s="188"/>
      <c r="AL10" s="187"/>
      <c r="AM10" s="188"/>
      <c r="AN10" s="187"/>
      <c r="AO10" s="188"/>
      <c r="AP10" s="187"/>
      <c r="AQ10" s="188"/>
      <c r="AR10" s="187"/>
      <c r="AS10" s="188"/>
      <c r="AT10" s="187"/>
      <c r="AU10" s="188"/>
      <c r="AV10" s="187"/>
      <c r="AW10" s="188"/>
      <c r="AX10" s="187"/>
      <c r="AY10" s="188"/>
      <c r="AZ10" s="187"/>
      <c r="BA10" s="188"/>
      <c r="BB10" s="187"/>
      <c r="BC10" s="188"/>
      <c r="BD10" s="187"/>
      <c r="BE10" s="188"/>
      <c r="BF10" s="187"/>
      <c r="BG10" s="188"/>
    </row>
    <row r="11" spans="2:60" s="2" customFormat="1" ht="15" customHeight="1" x14ac:dyDescent="0.2">
      <c r="B11" s="155" t="str">
        <f t="shared" ref="B11" si="2">$U$9</f>
        <v>CLV TELECOM CABINET</v>
      </c>
      <c r="C11" s="156"/>
      <c r="D11" s="145">
        <f>(SUM(U34:W35)*U13)/2</f>
        <v>1920</v>
      </c>
      <c r="E11" s="159" t="str">
        <f>U14</f>
        <v>20</v>
      </c>
      <c r="F11" s="92">
        <v>5</v>
      </c>
      <c r="G11" s="95">
        <f>($D11+$K11)/120</f>
        <v>27.5</v>
      </c>
      <c r="H11" s="96"/>
      <c r="I11" s="92">
        <v>6</v>
      </c>
      <c r="J11" s="210">
        <f>AP14</f>
        <v>60</v>
      </c>
      <c r="K11" s="145">
        <f>(SUM(AP34:AQ35)*AP13)/2</f>
        <v>1380</v>
      </c>
      <c r="L11" s="204" t="str">
        <f t="shared" ref="L11" si="3">$AP$9</f>
        <v>STREETLIGHT 
#2</v>
      </c>
      <c r="M11" s="205"/>
      <c r="N11" s="6"/>
      <c r="O11" s="215"/>
      <c r="P11" s="216"/>
      <c r="Q11" s="187"/>
      <c r="R11" s="188"/>
      <c r="S11" s="187" t="s">
        <v>38</v>
      </c>
      <c r="T11" s="188"/>
      <c r="U11" s="187" t="s">
        <v>39</v>
      </c>
      <c r="V11" s="218"/>
      <c r="W11" s="188"/>
      <c r="X11" s="187" t="s">
        <v>40</v>
      </c>
      <c r="Y11" s="188"/>
      <c r="Z11" s="187" t="s">
        <v>41</v>
      </c>
      <c r="AA11" s="188"/>
      <c r="AB11" s="187" t="s">
        <v>44</v>
      </c>
      <c r="AC11" s="188"/>
      <c r="AD11" s="187" t="s">
        <v>42</v>
      </c>
      <c r="AE11" s="188"/>
      <c r="AF11" s="187" t="s">
        <v>42</v>
      </c>
      <c r="AG11" s="188"/>
      <c r="AH11" s="187"/>
      <c r="AI11" s="188"/>
      <c r="AJ11" s="187"/>
      <c r="AK11" s="188"/>
      <c r="AL11" s="187"/>
      <c r="AM11" s="188"/>
      <c r="AN11" s="187" t="s">
        <v>36</v>
      </c>
      <c r="AO11" s="188"/>
      <c r="AP11" s="187" t="s">
        <v>37</v>
      </c>
      <c r="AQ11" s="188"/>
      <c r="AR11" s="187"/>
      <c r="AS11" s="188"/>
      <c r="AT11" s="187"/>
      <c r="AU11" s="188"/>
      <c r="AV11" s="187"/>
      <c r="AW11" s="188"/>
      <c r="AX11" s="187"/>
      <c r="AY11" s="188"/>
      <c r="AZ11" s="187"/>
      <c r="BA11" s="188"/>
      <c r="BB11" s="187"/>
      <c r="BC11" s="188"/>
      <c r="BD11" s="187"/>
      <c r="BE11" s="188"/>
      <c r="BF11" s="187"/>
      <c r="BG11" s="188"/>
    </row>
    <row r="12" spans="2:60" s="2" customFormat="1" ht="15" customHeight="1" x14ac:dyDescent="0.2">
      <c r="B12" s="157"/>
      <c r="C12" s="158"/>
      <c r="D12" s="146">
        <f>(SUM(U34:W35)*U13)/2</f>
        <v>1920</v>
      </c>
      <c r="E12" s="160"/>
      <c r="F12" s="92">
        <v>7</v>
      </c>
      <c r="G12" s="96"/>
      <c r="H12" s="95">
        <f>($D12+$K12)/120</f>
        <v>27.5</v>
      </c>
      <c r="I12" s="92">
        <v>8</v>
      </c>
      <c r="J12" s="211"/>
      <c r="K12" s="145">
        <f>(SUM(AP34:AQ35)*AP13)/2</f>
        <v>1380</v>
      </c>
      <c r="L12" s="206"/>
      <c r="M12" s="207"/>
      <c r="N12" s="6"/>
      <c r="O12" s="166"/>
      <c r="P12" s="167"/>
      <c r="Q12" s="189"/>
      <c r="R12" s="190"/>
      <c r="S12" s="189"/>
      <c r="T12" s="190"/>
      <c r="U12" s="189"/>
      <c r="V12" s="219"/>
      <c r="W12" s="190"/>
      <c r="X12" s="189"/>
      <c r="Y12" s="190"/>
      <c r="Z12" s="189"/>
      <c r="AA12" s="190"/>
      <c r="AB12" s="189"/>
      <c r="AC12" s="190"/>
      <c r="AD12" s="189"/>
      <c r="AE12" s="190"/>
      <c r="AF12" s="189"/>
      <c r="AG12" s="190"/>
      <c r="AH12" s="189"/>
      <c r="AI12" s="190"/>
      <c r="AJ12" s="189"/>
      <c r="AK12" s="190"/>
      <c r="AL12" s="189"/>
      <c r="AM12" s="190"/>
      <c r="AN12" s="189"/>
      <c r="AO12" s="190"/>
      <c r="AP12" s="189"/>
      <c r="AQ12" s="190"/>
      <c r="AR12" s="189"/>
      <c r="AS12" s="190"/>
      <c r="AT12" s="189"/>
      <c r="AU12" s="190"/>
      <c r="AV12" s="189"/>
      <c r="AW12" s="190"/>
      <c r="AX12" s="189"/>
      <c r="AY12" s="190"/>
      <c r="AZ12" s="189"/>
      <c r="BA12" s="190"/>
      <c r="BB12" s="189"/>
      <c r="BC12" s="190"/>
      <c r="BD12" s="189"/>
      <c r="BE12" s="190"/>
      <c r="BF12" s="189"/>
      <c r="BG12" s="190"/>
    </row>
    <row r="13" spans="2:60" s="2" customFormat="1" ht="15" customHeight="1" x14ac:dyDescent="0.3">
      <c r="B13" s="201" t="str">
        <f t="shared" ref="B13" si="4">$X$9</f>
        <v>SMALL CELL SITE #1</v>
      </c>
      <c r="C13" s="202"/>
      <c r="D13" s="145">
        <f>SUM(X34:Y35)*X13</f>
        <v>0</v>
      </c>
      <c r="E13" s="94">
        <f>X14</f>
        <v>20</v>
      </c>
      <c r="F13" s="92">
        <v>9</v>
      </c>
      <c r="G13" s="95">
        <f>($D13+$K13)/120</f>
        <v>1</v>
      </c>
      <c r="H13" s="96"/>
      <c r="I13" s="92">
        <v>10</v>
      </c>
      <c r="J13" s="92">
        <f>AR14</f>
        <v>20</v>
      </c>
      <c r="K13" s="145">
        <f>SUM(AR34:AS35)*AR13</f>
        <v>120</v>
      </c>
      <c r="L13" s="175" t="str">
        <f t="shared" ref="L13" si="5">$AR$9</f>
        <v>PHOTOCELL CONTROL</v>
      </c>
      <c r="M13" s="176"/>
      <c r="N13" s="5"/>
      <c r="O13" s="28" t="s">
        <v>79</v>
      </c>
      <c r="P13" s="32"/>
      <c r="Q13" s="194">
        <v>120</v>
      </c>
      <c r="R13" s="194"/>
      <c r="S13" s="194">
        <v>120</v>
      </c>
      <c r="T13" s="194"/>
      <c r="U13" s="142">
        <v>120</v>
      </c>
      <c r="V13" s="144" t="s">
        <v>118</v>
      </c>
      <c r="W13" s="143">
        <v>240</v>
      </c>
      <c r="X13" s="194">
        <v>120</v>
      </c>
      <c r="Y13" s="194"/>
      <c r="Z13" s="194">
        <v>120</v>
      </c>
      <c r="AA13" s="194"/>
      <c r="AB13" s="194">
        <v>120</v>
      </c>
      <c r="AC13" s="194"/>
      <c r="AD13" s="194">
        <v>120</v>
      </c>
      <c r="AE13" s="194"/>
      <c r="AF13" s="194">
        <v>120</v>
      </c>
      <c r="AG13" s="194"/>
      <c r="AH13" s="194">
        <v>120</v>
      </c>
      <c r="AI13" s="194"/>
      <c r="AJ13" s="194">
        <v>120</v>
      </c>
      <c r="AK13" s="194"/>
      <c r="AL13" s="194">
        <v>120</v>
      </c>
      <c r="AM13" s="194"/>
      <c r="AN13" s="194">
        <v>240</v>
      </c>
      <c r="AO13" s="194"/>
      <c r="AP13" s="194">
        <v>240</v>
      </c>
      <c r="AQ13" s="194"/>
      <c r="AR13" s="194">
        <v>120</v>
      </c>
      <c r="AS13" s="194"/>
      <c r="AT13" s="194">
        <v>120</v>
      </c>
      <c r="AU13" s="194"/>
      <c r="AV13" s="194">
        <v>120</v>
      </c>
      <c r="AW13" s="194"/>
      <c r="AX13" s="194">
        <v>120</v>
      </c>
      <c r="AY13" s="194"/>
      <c r="AZ13" s="194">
        <v>120</v>
      </c>
      <c r="BA13" s="194"/>
      <c r="BB13" s="194">
        <v>120</v>
      </c>
      <c r="BC13" s="194"/>
      <c r="BD13" s="194">
        <v>120</v>
      </c>
      <c r="BE13" s="194"/>
      <c r="BF13" s="194">
        <v>120</v>
      </c>
      <c r="BG13" s="194"/>
    </row>
    <row r="14" spans="2:60" s="2" customFormat="1" ht="15" customHeight="1" x14ac:dyDescent="0.3">
      <c r="B14" s="201" t="str">
        <f t="shared" ref="B14" si="6">$Z$9</f>
        <v>SMALL CELL SITE #2</v>
      </c>
      <c r="C14" s="202"/>
      <c r="D14" s="146">
        <f>SUM(Z34:AA35)*Z13</f>
        <v>0</v>
      </c>
      <c r="E14" s="94">
        <f>Z14</f>
        <v>20</v>
      </c>
      <c r="F14" s="92">
        <v>11</v>
      </c>
      <c r="G14" s="96"/>
      <c r="H14" s="95">
        <f>($D14+$K14)/120</f>
        <v>15</v>
      </c>
      <c r="I14" s="92">
        <v>12</v>
      </c>
      <c r="J14" s="92">
        <f>AT14</f>
        <v>20</v>
      </c>
      <c r="K14" s="145">
        <f>SUM(AT34:AU35)*AT13</f>
        <v>1800</v>
      </c>
      <c r="L14" s="175" t="str">
        <f t="shared" ref="L14" si="7">$AT$9</f>
        <v>POLE OUTLETS 
#1</v>
      </c>
      <c r="M14" s="176"/>
      <c r="N14" s="6"/>
      <c r="O14" s="28" t="s">
        <v>80</v>
      </c>
      <c r="P14" s="32"/>
      <c r="Q14" s="184">
        <v>60</v>
      </c>
      <c r="R14" s="184"/>
      <c r="S14" s="184">
        <v>40</v>
      </c>
      <c r="T14" s="184"/>
      <c r="U14" s="212" t="s">
        <v>120</v>
      </c>
      <c r="V14" s="213"/>
      <c r="W14" s="214"/>
      <c r="X14" s="184">
        <v>20</v>
      </c>
      <c r="Y14" s="184"/>
      <c r="Z14" s="184">
        <v>20</v>
      </c>
      <c r="AA14" s="184"/>
      <c r="AB14" s="184">
        <v>40</v>
      </c>
      <c r="AC14" s="184"/>
      <c r="AD14" s="184">
        <v>20</v>
      </c>
      <c r="AE14" s="184"/>
      <c r="AF14" s="184">
        <v>20</v>
      </c>
      <c r="AG14" s="184"/>
      <c r="AH14" s="196">
        <v>0</v>
      </c>
      <c r="AI14" s="184"/>
      <c r="AJ14" s="196">
        <v>0</v>
      </c>
      <c r="AK14" s="184"/>
      <c r="AL14" s="196">
        <v>0</v>
      </c>
      <c r="AM14" s="184"/>
      <c r="AN14" s="184">
        <v>60</v>
      </c>
      <c r="AO14" s="184"/>
      <c r="AP14" s="184">
        <v>60</v>
      </c>
      <c r="AQ14" s="184"/>
      <c r="AR14" s="184">
        <v>20</v>
      </c>
      <c r="AS14" s="184"/>
      <c r="AT14" s="184">
        <v>20</v>
      </c>
      <c r="AU14" s="184"/>
      <c r="AV14" s="184">
        <v>20</v>
      </c>
      <c r="AW14" s="184"/>
      <c r="AX14" s="184">
        <v>20</v>
      </c>
      <c r="AY14" s="184"/>
      <c r="AZ14" s="184">
        <v>20</v>
      </c>
      <c r="BA14" s="184"/>
      <c r="BB14" s="184">
        <v>20</v>
      </c>
      <c r="BC14" s="184"/>
      <c r="BD14" s="184">
        <v>20</v>
      </c>
      <c r="BE14" s="184"/>
      <c r="BF14" s="184">
        <v>20</v>
      </c>
      <c r="BG14" s="184"/>
    </row>
    <row r="15" spans="2:60" s="2" customFormat="1" ht="15" customHeight="1" x14ac:dyDescent="0.3">
      <c r="B15" s="201" t="str">
        <f t="shared" ref="B15" si="8">$AB$9</f>
        <v>SMALL CELL SITE #3</v>
      </c>
      <c r="C15" s="202"/>
      <c r="D15" s="145">
        <f>SUM(AB34:AC35)*AB13</f>
        <v>0</v>
      </c>
      <c r="E15" s="94">
        <f>AB14</f>
        <v>40</v>
      </c>
      <c r="F15" s="92">
        <v>13</v>
      </c>
      <c r="G15" s="95">
        <f>($D15+$K15)/120</f>
        <v>15</v>
      </c>
      <c r="H15" s="96"/>
      <c r="I15" s="92">
        <v>14</v>
      </c>
      <c r="J15" s="92">
        <f>AV14</f>
        <v>20</v>
      </c>
      <c r="K15" s="145">
        <f>SUM(AV34:AW35)*AV13</f>
        <v>1800</v>
      </c>
      <c r="L15" s="175" t="str">
        <f t="shared" ref="L15" si="9">$AV$9</f>
        <v>POLE OUTLETS 
#2</v>
      </c>
      <c r="M15" s="176"/>
      <c r="N15" s="6"/>
      <c r="O15" s="28" t="s">
        <v>81</v>
      </c>
      <c r="P15" s="32"/>
      <c r="Q15" s="153" t="str">
        <f>_xlfn.CONCAT((Q14*0.8))</f>
        <v>48</v>
      </c>
      <c r="R15" s="154"/>
      <c r="S15" s="153" t="str">
        <f t="shared" ref="S15" si="10">_xlfn.CONCAT((S14*0.8))</f>
        <v>32</v>
      </c>
      <c r="T15" s="154"/>
      <c r="U15" s="200" t="s">
        <v>119</v>
      </c>
      <c r="V15" s="195"/>
      <c r="W15" s="154"/>
      <c r="X15" s="153" t="str">
        <f t="shared" ref="X15" si="11">_xlfn.CONCAT((X14*0.8))</f>
        <v>16</v>
      </c>
      <c r="Y15" s="154"/>
      <c r="Z15" s="153" t="str">
        <f t="shared" ref="Z15" si="12">_xlfn.CONCAT((Z14*0.8))</f>
        <v>16</v>
      </c>
      <c r="AA15" s="154"/>
      <c r="AB15" s="153" t="str">
        <f t="shared" ref="AB15" si="13">_xlfn.CONCAT((AB14*0.8))</f>
        <v>32</v>
      </c>
      <c r="AC15" s="154"/>
      <c r="AD15" s="153" t="str">
        <f t="shared" ref="AD15" si="14">_xlfn.CONCAT((AD14*0.8))</f>
        <v>16</v>
      </c>
      <c r="AE15" s="154"/>
      <c r="AF15" s="153" t="str">
        <f t="shared" ref="AF15" si="15">_xlfn.CONCAT((AF14*0.8))</f>
        <v>16</v>
      </c>
      <c r="AG15" s="154"/>
      <c r="AH15" s="153" t="str">
        <f t="shared" ref="AH15" si="16">_xlfn.CONCAT((AH14*0.8))</f>
        <v>0</v>
      </c>
      <c r="AI15" s="154"/>
      <c r="AJ15" s="153" t="str">
        <f t="shared" ref="AJ15" si="17">_xlfn.CONCAT((AJ14*0.8))</f>
        <v>0</v>
      </c>
      <c r="AK15" s="154"/>
      <c r="AL15" s="153" t="str">
        <f t="shared" ref="AL15" si="18">_xlfn.CONCAT((AL14*0.8))</f>
        <v>0</v>
      </c>
      <c r="AM15" s="154"/>
      <c r="AN15" s="153" t="str">
        <f t="shared" ref="AN15" si="19">_xlfn.CONCAT((AN14*0.8))</f>
        <v>48</v>
      </c>
      <c r="AO15" s="154"/>
      <c r="AP15" s="153" t="str">
        <f t="shared" ref="AP15" si="20">_xlfn.CONCAT((AP14*0.8))</f>
        <v>48</v>
      </c>
      <c r="AQ15" s="154"/>
      <c r="AR15" s="153" t="str">
        <f t="shared" ref="AR15" si="21">_xlfn.CONCAT((AR14*0.8))</f>
        <v>16</v>
      </c>
      <c r="AS15" s="154"/>
      <c r="AT15" s="153" t="str">
        <f t="shared" ref="AT15" si="22">_xlfn.CONCAT((AT14*0.8))</f>
        <v>16</v>
      </c>
      <c r="AU15" s="154"/>
      <c r="AV15" s="153" t="str">
        <f t="shared" ref="AV15" si="23">_xlfn.CONCAT((AV14*0.8))</f>
        <v>16</v>
      </c>
      <c r="AW15" s="154"/>
      <c r="AX15" s="153" t="str">
        <f t="shared" ref="AX15" si="24">_xlfn.CONCAT((AX14*0.8))</f>
        <v>16</v>
      </c>
      <c r="AY15" s="154"/>
      <c r="AZ15" s="153" t="str">
        <f t="shared" ref="AZ15" si="25">_xlfn.CONCAT((AZ14*0.8))</f>
        <v>16</v>
      </c>
      <c r="BA15" s="154"/>
      <c r="BB15" s="153" t="str">
        <f t="shared" ref="BB15" si="26">_xlfn.CONCAT((BB14*0.8))</f>
        <v>16</v>
      </c>
      <c r="BC15" s="154"/>
      <c r="BD15" s="153" t="str">
        <f t="shared" ref="BD15" si="27">_xlfn.CONCAT((BD14*0.8))</f>
        <v>16</v>
      </c>
      <c r="BE15" s="154"/>
      <c r="BF15" s="153" t="str">
        <f t="shared" ref="BF15" si="28">_xlfn.CONCAT((BF14*0.8))</f>
        <v>16</v>
      </c>
      <c r="BG15" s="154"/>
    </row>
    <row r="16" spans="2:60" s="2" customFormat="1" ht="15" customHeight="1" x14ac:dyDescent="0.3">
      <c r="B16" s="201" t="str">
        <f t="shared" ref="B16" si="29">$AD$9</f>
        <v>SPARE</v>
      </c>
      <c r="C16" s="202"/>
      <c r="D16" s="146">
        <f>SUM(AD34:AE35)*AD13</f>
        <v>0</v>
      </c>
      <c r="E16" s="94">
        <f>AD14</f>
        <v>20</v>
      </c>
      <c r="F16" s="92">
        <v>15</v>
      </c>
      <c r="G16" s="96"/>
      <c r="H16" s="95">
        <f>($D16+$K16)/120</f>
        <v>3</v>
      </c>
      <c r="I16" s="92">
        <v>16</v>
      </c>
      <c r="J16" s="92">
        <f>AX14</f>
        <v>20</v>
      </c>
      <c r="K16" s="145">
        <f>SUM(AX34:AY35)*AX13</f>
        <v>360</v>
      </c>
      <c r="L16" s="175" t="str">
        <f t="shared" ref="L16" si="30">$AX$9</f>
        <v>POLE OUTLETS 
#3</v>
      </c>
      <c r="M16" s="176"/>
      <c r="N16" s="6"/>
      <c r="O16" s="28" t="s">
        <v>82</v>
      </c>
      <c r="P16" s="32"/>
      <c r="Q16" s="153" t="s">
        <v>10</v>
      </c>
      <c r="R16" s="154"/>
      <c r="S16" s="153" t="s">
        <v>11</v>
      </c>
      <c r="T16" s="154"/>
      <c r="U16" s="153" t="s">
        <v>69</v>
      </c>
      <c r="V16" s="195"/>
      <c r="W16" s="154"/>
      <c r="X16" s="153" t="s">
        <v>10</v>
      </c>
      <c r="Y16" s="154"/>
      <c r="Z16" s="153" t="s">
        <v>11</v>
      </c>
      <c r="AA16" s="154"/>
      <c r="AB16" s="153" t="s">
        <v>10</v>
      </c>
      <c r="AC16" s="154"/>
      <c r="AD16" s="153" t="s">
        <v>11</v>
      </c>
      <c r="AE16" s="154"/>
      <c r="AF16" s="153" t="s">
        <v>10</v>
      </c>
      <c r="AG16" s="154"/>
      <c r="AH16" s="153" t="s">
        <v>11</v>
      </c>
      <c r="AI16" s="154"/>
      <c r="AJ16" s="153" t="s">
        <v>10</v>
      </c>
      <c r="AK16" s="154"/>
      <c r="AL16" s="153" t="s">
        <v>11</v>
      </c>
      <c r="AM16" s="154"/>
      <c r="AN16" s="153" t="s">
        <v>69</v>
      </c>
      <c r="AO16" s="154"/>
      <c r="AP16" s="153" t="s">
        <v>69</v>
      </c>
      <c r="AQ16" s="154"/>
      <c r="AR16" s="153" t="s">
        <v>10</v>
      </c>
      <c r="AS16" s="154"/>
      <c r="AT16" s="153" t="s">
        <v>11</v>
      </c>
      <c r="AU16" s="154"/>
      <c r="AV16" s="153" t="s">
        <v>10</v>
      </c>
      <c r="AW16" s="154"/>
      <c r="AX16" s="153" t="s">
        <v>11</v>
      </c>
      <c r="AY16" s="154"/>
      <c r="AZ16" s="153" t="s">
        <v>10</v>
      </c>
      <c r="BA16" s="154"/>
      <c r="BB16" s="153" t="s">
        <v>11</v>
      </c>
      <c r="BC16" s="154"/>
      <c r="BD16" s="153" t="s">
        <v>10</v>
      </c>
      <c r="BE16" s="154"/>
      <c r="BF16" s="153" t="s">
        <v>11</v>
      </c>
      <c r="BG16" s="154"/>
    </row>
    <row r="17" spans="2:59" s="2" customFormat="1" ht="15" customHeight="1" x14ac:dyDescent="0.2">
      <c r="B17" s="201" t="str">
        <f t="shared" ref="B17" si="31">$AF$9</f>
        <v>SPARE</v>
      </c>
      <c r="C17" s="202"/>
      <c r="D17" s="145">
        <f>SUM(AF34:AG35)*AF13</f>
        <v>0</v>
      </c>
      <c r="E17" s="94">
        <f>AF14</f>
        <v>20</v>
      </c>
      <c r="F17" s="92">
        <v>17</v>
      </c>
      <c r="G17" s="95">
        <f>($D17+$K17)/120</f>
        <v>0</v>
      </c>
      <c r="H17" s="96"/>
      <c r="I17" s="92">
        <v>18</v>
      </c>
      <c r="J17" s="92">
        <f>AZ14</f>
        <v>20</v>
      </c>
      <c r="K17" s="145">
        <f>SUM(AZ34:BA35)*AZ13</f>
        <v>0</v>
      </c>
      <c r="L17" s="175" t="str">
        <f t="shared" ref="L17" si="32">$AZ$9</f>
        <v>POLE OUTLETS 
#4</v>
      </c>
      <c r="M17" s="176"/>
      <c r="N17" s="6"/>
      <c r="O17" s="179" t="s">
        <v>77</v>
      </c>
      <c r="P17" s="181" t="s">
        <v>78</v>
      </c>
      <c r="Q17" s="168" t="s">
        <v>29</v>
      </c>
      <c r="R17" s="168" t="s">
        <v>7</v>
      </c>
      <c r="S17" s="168" t="s">
        <v>29</v>
      </c>
      <c r="T17" s="168" t="s">
        <v>7</v>
      </c>
      <c r="U17" s="168" t="s">
        <v>29</v>
      </c>
      <c r="V17" s="164" t="s">
        <v>7</v>
      </c>
      <c r="W17" s="165"/>
      <c r="X17" s="168" t="s">
        <v>29</v>
      </c>
      <c r="Y17" s="168" t="s">
        <v>7</v>
      </c>
      <c r="Z17" s="168" t="s">
        <v>29</v>
      </c>
      <c r="AA17" s="168" t="s">
        <v>7</v>
      </c>
      <c r="AB17" s="168" t="s">
        <v>29</v>
      </c>
      <c r="AC17" s="168" t="s">
        <v>7</v>
      </c>
      <c r="AD17" s="168" t="s">
        <v>29</v>
      </c>
      <c r="AE17" s="168" t="s">
        <v>7</v>
      </c>
      <c r="AF17" s="168" t="s">
        <v>29</v>
      </c>
      <c r="AG17" s="168" t="s">
        <v>7</v>
      </c>
      <c r="AH17" s="168" t="s">
        <v>29</v>
      </c>
      <c r="AI17" s="168" t="s">
        <v>7</v>
      </c>
      <c r="AJ17" s="168" t="s">
        <v>29</v>
      </c>
      <c r="AK17" s="168" t="s">
        <v>7</v>
      </c>
      <c r="AL17" s="168" t="s">
        <v>29</v>
      </c>
      <c r="AM17" s="168" t="s">
        <v>7</v>
      </c>
      <c r="AN17" s="168" t="s">
        <v>29</v>
      </c>
      <c r="AO17" s="168" t="s">
        <v>7</v>
      </c>
      <c r="AP17" s="168" t="s">
        <v>29</v>
      </c>
      <c r="AQ17" s="168" t="s">
        <v>7</v>
      </c>
      <c r="AR17" s="168" t="s">
        <v>29</v>
      </c>
      <c r="AS17" s="168" t="s">
        <v>7</v>
      </c>
      <c r="AT17" s="168" t="s">
        <v>29</v>
      </c>
      <c r="AU17" s="168" t="s">
        <v>7</v>
      </c>
      <c r="AV17" s="168" t="s">
        <v>29</v>
      </c>
      <c r="AW17" s="168" t="s">
        <v>7</v>
      </c>
      <c r="AX17" s="168" t="s">
        <v>29</v>
      </c>
      <c r="AY17" s="168" t="s">
        <v>7</v>
      </c>
      <c r="AZ17" s="168" t="s">
        <v>29</v>
      </c>
      <c r="BA17" s="168" t="s">
        <v>7</v>
      </c>
      <c r="BB17" s="168" t="s">
        <v>29</v>
      </c>
      <c r="BC17" s="168" t="s">
        <v>7</v>
      </c>
      <c r="BD17" s="168" t="s">
        <v>29</v>
      </c>
      <c r="BE17" s="168" t="s">
        <v>7</v>
      </c>
      <c r="BF17" s="168" t="s">
        <v>29</v>
      </c>
      <c r="BG17" s="168" t="s">
        <v>7</v>
      </c>
    </row>
    <row r="18" spans="2:59" s="2" customFormat="1" ht="15" customHeight="1" x14ac:dyDescent="0.2">
      <c r="B18" s="201" t="str">
        <f t="shared" ref="B18" si="33">$AH$9</f>
        <v>BLANK COVER</v>
      </c>
      <c r="C18" s="202"/>
      <c r="D18" s="146">
        <f>SUM(AH34:AI35)*AH13</f>
        <v>0</v>
      </c>
      <c r="E18" s="94">
        <f>AH14</f>
        <v>0</v>
      </c>
      <c r="F18" s="92">
        <v>19</v>
      </c>
      <c r="G18" s="96"/>
      <c r="H18" s="95">
        <f>($D18+$K18)/120</f>
        <v>0</v>
      </c>
      <c r="I18" s="92">
        <v>20</v>
      </c>
      <c r="J18" s="92">
        <f>BB14</f>
        <v>20</v>
      </c>
      <c r="K18" s="145">
        <f>SUM(BB34:BC35)*BB13</f>
        <v>0</v>
      </c>
      <c r="L18" s="175" t="str">
        <f t="shared" ref="L18" si="34">$BB$9</f>
        <v>BLANK COVER</v>
      </c>
      <c r="M18" s="176"/>
      <c r="N18" s="6"/>
      <c r="O18" s="180"/>
      <c r="P18" s="180"/>
      <c r="Q18" s="169"/>
      <c r="R18" s="169"/>
      <c r="S18" s="169"/>
      <c r="T18" s="169"/>
      <c r="U18" s="169"/>
      <c r="V18" s="166"/>
      <c r="W18" s="167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</row>
    <row r="19" spans="2:59" s="2" customFormat="1" ht="15" customHeight="1" x14ac:dyDescent="0.3">
      <c r="B19" s="201" t="str">
        <f t="shared" ref="B19" si="35">$AJ$9</f>
        <v>BLANK COVER</v>
      </c>
      <c r="C19" s="202"/>
      <c r="D19" s="145">
        <f>SUM(AJ34:AK35)*AJ13</f>
        <v>0</v>
      </c>
      <c r="E19" s="94">
        <f>AJ14</f>
        <v>0</v>
      </c>
      <c r="F19" s="92">
        <v>21</v>
      </c>
      <c r="G19" s="95">
        <f>($D19+$K19)/120</f>
        <v>0</v>
      </c>
      <c r="H19" s="96"/>
      <c r="I19" s="92">
        <v>22</v>
      </c>
      <c r="J19" s="92">
        <f>BD14</f>
        <v>20</v>
      </c>
      <c r="K19" s="145">
        <f>SUM(BD34:BE35)*BD13</f>
        <v>0</v>
      </c>
      <c r="L19" s="175" t="str">
        <f t="shared" ref="L19" si="36">$BD$9</f>
        <v>BLANK COVER</v>
      </c>
      <c r="M19" s="176"/>
      <c r="N19" s="6"/>
      <c r="O19" s="44" t="s">
        <v>67</v>
      </c>
      <c r="P19" s="39">
        <v>120</v>
      </c>
      <c r="Q19" s="140">
        <v>0</v>
      </c>
      <c r="R19" s="141">
        <f>ROUND((P19*Q19)/Q$13,1)</f>
        <v>0</v>
      </c>
      <c r="S19" s="140">
        <v>0</v>
      </c>
      <c r="T19" s="141">
        <f>ROUND((P19*S19)/S$13,1)</f>
        <v>0</v>
      </c>
      <c r="U19" s="140">
        <v>0</v>
      </c>
      <c r="V19" s="162">
        <f t="shared" ref="V19:V31" si="37">ROUND((P19*U19)/U$13,1)</f>
        <v>0</v>
      </c>
      <c r="W19" s="163"/>
      <c r="X19" s="140">
        <v>0</v>
      </c>
      <c r="Y19" s="141">
        <f t="shared" ref="Y19:Y31" si="38">ROUND((P19*X19)/X$13,1)</f>
        <v>0</v>
      </c>
      <c r="Z19" s="140">
        <v>0</v>
      </c>
      <c r="AA19" s="141">
        <f t="shared" ref="AA19:AA31" si="39">ROUND((P19*Z19)/Z$13,1)</f>
        <v>0</v>
      </c>
      <c r="AB19" s="140">
        <v>0</v>
      </c>
      <c r="AC19" s="141">
        <f t="shared" ref="AC19:AC31" si="40">ROUND((P19*AB19)/AB$13,1)</f>
        <v>0</v>
      </c>
      <c r="AD19" s="140">
        <v>0</v>
      </c>
      <c r="AE19" s="141">
        <f t="shared" ref="AE19:AE31" si="41">ROUND((P19*AD19)/AD$13,1)</f>
        <v>0</v>
      </c>
      <c r="AF19" s="140">
        <v>0</v>
      </c>
      <c r="AG19" s="141">
        <f>ROUND((Y19*AF19)/AF$13,1)</f>
        <v>0</v>
      </c>
      <c r="AH19" s="140">
        <v>0</v>
      </c>
      <c r="AI19" s="141">
        <f>ROUND((Y19*AH19)/AH$13,1)</f>
        <v>0</v>
      </c>
      <c r="AJ19" s="140">
        <v>0</v>
      </c>
      <c r="AK19" s="141">
        <f>ROUND((Y19*AJ19)/AJ$13,1)</f>
        <v>0</v>
      </c>
      <c r="AL19" s="140">
        <v>0</v>
      </c>
      <c r="AM19" s="141">
        <f>ROUND((Y19*AL19)/AL$13,1)</f>
        <v>0</v>
      </c>
      <c r="AN19" s="140">
        <v>0</v>
      </c>
      <c r="AO19" s="141">
        <f t="shared" ref="AO19:AO31" si="42">ROUND((P19*AN19)/AN$13,1)</f>
        <v>0</v>
      </c>
      <c r="AP19" s="140">
        <v>0</v>
      </c>
      <c r="AQ19" s="141">
        <f t="shared" ref="AQ19:AQ31" si="43">ROUND((P19*AP19)/AP$13,1)</f>
        <v>0</v>
      </c>
      <c r="AR19" s="140">
        <v>1</v>
      </c>
      <c r="AS19" s="141">
        <f t="shared" ref="AS19:AS31" si="44">ROUND((P19*AR19)/AR$13,1)</f>
        <v>1</v>
      </c>
      <c r="AT19" s="140">
        <v>0</v>
      </c>
      <c r="AU19" s="141">
        <f t="shared" ref="AU19:AU31" si="45">ROUND((P19*AT19)/AT$13,1)</f>
        <v>0</v>
      </c>
      <c r="AV19" s="140">
        <v>0</v>
      </c>
      <c r="AW19" s="141">
        <f t="shared" ref="AW19:AW31" si="46">ROUND((P19*AV19)/AV$13,1)</f>
        <v>0</v>
      </c>
      <c r="AX19" s="140">
        <v>0</v>
      </c>
      <c r="AY19" s="141">
        <f t="shared" ref="AY19:AY31" si="47">ROUND((P19*AX19)/AX$13,1)</f>
        <v>0</v>
      </c>
      <c r="AZ19" s="140">
        <v>0</v>
      </c>
      <c r="BA19" s="141">
        <f t="shared" ref="BA19:BA31" si="48">ROUND((P19*AZ19)/AZ$13,1)</f>
        <v>0</v>
      </c>
      <c r="BB19" s="140">
        <v>0</v>
      </c>
      <c r="BC19" s="141">
        <f t="shared" ref="BC19:BC31" si="49">ROUND((P19*BB19)/BB$13,1)</f>
        <v>0</v>
      </c>
      <c r="BD19" s="140">
        <v>0</v>
      </c>
      <c r="BE19" s="141">
        <f t="shared" ref="BE19:BE31" si="50">ROUND((P19*BD19)/BD$13,1)</f>
        <v>0</v>
      </c>
      <c r="BF19" s="140">
        <v>0</v>
      </c>
      <c r="BG19" s="141">
        <f t="shared" ref="BG19:BG31" si="51">ROUND((P19*BF19)/BF$13,1)</f>
        <v>0</v>
      </c>
    </row>
    <row r="20" spans="2:59" s="2" customFormat="1" ht="15" customHeight="1" x14ac:dyDescent="0.3">
      <c r="B20" s="201" t="str">
        <f t="shared" ref="B20" si="52">$AL$9</f>
        <v>BLANK COVER</v>
      </c>
      <c r="C20" s="202"/>
      <c r="D20" s="146">
        <f>SUM(AL34:AM35)*AL13</f>
        <v>0</v>
      </c>
      <c r="E20" s="94">
        <f>AL14</f>
        <v>0</v>
      </c>
      <c r="F20" s="92">
        <v>23</v>
      </c>
      <c r="G20" s="96"/>
      <c r="H20" s="95">
        <f>($D20+$K20)/120</f>
        <v>0</v>
      </c>
      <c r="I20" s="92">
        <v>24</v>
      </c>
      <c r="J20" s="92">
        <f>BF14</f>
        <v>20</v>
      </c>
      <c r="K20" s="145">
        <f>SUM(BF34:BG35)*BF13</f>
        <v>0</v>
      </c>
      <c r="L20" s="175" t="str">
        <f t="shared" ref="L20" si="53">$BF$9</f>
        <v>BLANK COVER</v>
      </c>
      <c r="M20" s="176"/>
      <c r="N20" s="6"/>
      <c r="O20" s="40" t="s">
        <v>46</v>
      </c>
      <c r="P20" s="43">
        <f>40*120</f>
        <v>4800</v>
      </c>
      <c r="Q20" s="152">
        <v>1</v>
      </c>
      <c r="R20" s="39">
        <f t="shared" ref="R20:R31" si="54">ROUND((P20*Q20)/Q$13,1)</f>
        <v>40</v>
      </c>
      <c r="S20" s="42">
        <v>0</v>
      </c>
      <c r="T20" s="39">
        <f t="shared" ref="T20:T31" si="55">ROUND((P20*S20)/S$13,1)</f>
        <v>0</v>
      </c>
      <c r="U20" s="42">
        <v>0</v>
      </c>
      <c r="V20" s="153">
        <f t="shared" si="37"/>
        <v>0</v>
      </c>
      <c r="W20" s="154"/>
      <c r="X20" s="42">
        <v>0</v>
      </c>
      <c r="Y20" s="39">
        <f t="shared" si="38"/>
        <v>0</v>
      </c>
      <c r="Z20" s="42">
        <v>0</v>
      </c>
      <c r="AA20" s="39">
        <f t="shared" si="39"/>
        <v>0</v>
      </c>
      <c r="AB20" s="42">
        <v>0</v>
      </c>
      <c r="AC20" s="39">
        <f t="shared" si="40"/>
        <v>0</v>
      </c>
      <c r="AD20" s="42">
        <v>0</v>
      </c>
      <c r="AE20" s="39">
        <f t="shared" si="41"/>
        <v>0</v>
      </c>
      <c r="AF20" s="42">
        <v>0</v>
      </c>
      <c r="AG20" s="39">
        <f t="shared" ref="AG20:AG31" si="56">ROUND((Y20*AF20)/AF$13,1)</f>
        <v>0</v>
      </c>
      <c r="AH20" s="42">
        <v>0</v>
      </c>
      <c r="AI20" s="39">
        <f t="shared" ref="AI20:AI31" si="57">ROUND((Y20*AH20)/AH$13,1)</f>
        <v>0</v>
      </c>
      <c r="AJ20" s="42">
        <v>0</v>
      </c>
      <c r="AK20" s="39">
        <f t="shared" ref="AK20:AK31" si="58">ROUND((Y20*AJ20)/AJ$13,1)</f>
        <v>0</v>
      </c>
      <c r="AL20" s="42">
        <v>0</v>
      </c>
      <c r="AM20" s="39">
        <f t="shared" ref="AM20:AM31" si="59">ROUND((Y20*AL20)/AL$13,1)</f>
        <v>0</v>
      </c>
      <c r="AN20" s="42">
        <v>0</v>
      </c>
      <c r="AO20" s="39">
        <f t="shared" si="42"/>
        <v>0</v>
      </c>
      <c r="AP20" s="42">
        <v>0</v>
      </c>
      <c r="AQ20" s="39">
        <f t="shared" si="43"/>
        <v>0</v>
      </c>
      <c r="AR20" s="42">
        <v>0</v>
      </c>
      <c r="AS20" s="39">
        <f t="shared" si="44"/>
        <v>0</v>
      </c>
      <c r="AT20" s="42">
        <v>0</v>
      </c>
      <c r="AU20" s="39">
        <f t="shared" si="45"/>
        <v>0</v>
      </c>
      <c r="AV20" s="42">
        <v>0</v>
      </c>
      <c r="AW20" s="39">
        <f t="shared" si="46"/>
        <v>0</v>
      </c>
      <c r="AX20" s="42">
        <v>0</v>
      </c>
      <c r="AY20" s="39">
        <f t="shared" si="47"/>
        <v>0</v>
      </c>
      <c r="AZ20" s="42">
        <v>0</v>
      </c>
      <c r="BA20" s="39">
        <f t="shared" si="48"/>
        <v>0</v>
      </c>
      <c r="BB20" s="42">
        <v>0</v>
      </c>
      <c r="BC20" s="39">
        <f t="shared" si="49"/>
        <v>0</v>
      </c>
      <c r="BD20" s="42">
        <v>0</v>
      </c>
      <c r="BE20" s="39">
        <f t="shared" si="50"/>
        <v>0</v>
      </c>
      <c r="BF20" s="42">
        <v>0</v>
      </c>
      <c r="BG20" s="39">
        <f t="shared" si="51"/>
        <v>0</v>
      </c>
    </row>
    <row r="21" spans="2:59" s="2" customFormat="1" ht="15" customHeight="1" x14ac:dyDescent="0.3">
      <c r="B21" s="97"/>
      <c r="C21" s="87"/>
      <c r="D21" s="88"/>
      <c r="E21" s="98"/>
      <c r="F21" s="99" t="s">
        <v>6</v>
      </c>
      <c r="G21" s="100">
        <f>SUM(G9:G20)</f>
        <v>95</v>
      </c>
      <c r="H21" s="100">
        <f>SUM(H9:H20)</f>
        <v>73.7</v>
      </c>
      <c r="I21" s="101" t="s">
        <v>7</v>
      </c>
      <c r="J21" s="98"/>
      <c r="K21" s="102"/>
      <c r="L21" s="102"/>
      <c r="M21" s="103"/>
      <c r="N21" s="6"/>
      <c r="O21" s="40" t="s">
        <v>114</v>
      </c>
      <c r="P21" s="41">
        <f>16*120</f>
        <v>1920</v>
      </c>
      <c r="Q21" s="42">
        <v>0</v>
      </c>
      <c r="R21" s="39">
        <f t="shared" si="54"/>
        <v>0</v>
      </c>
      <c r="S21" s="42">
        <v>0</v>
      </c>
      <c r="T21" s="141">
        <f t="shared" si="55"/>
        <v>0</v>
      </c>
      <c r="U21" s="152">
        <v>1</v>
      </c>
      <c r="V21" s="162">
        <f t="shared" si="37"/>
        <v>16</v>
      </c>
      <c r="W21" s="163"/>
      <c r="X21" s="152">
        <v>0</v>
      </c>
      <c r="Y21" s="141">
        <f t="shared" si="38"/>
        <v>0</v>
      </c>
      <c r="Z21" s="152">
        <v>0</v>
      </c>
      <c r="AA21" s="141">
        <f t="shared" si="39"/>
        <v>0</v>
      </c>
      <c r="AB21" s="152">
        <v>0</v>
      </c>
      <c r="AC21" s="141">
        <f t="shared" si="40"/>
        <v>0</v>
      </c>
      <c r="AD21" s="152">
        <v>0</v>
      </c>
      <c r="AE21" s="141">
        <f t="shared" si="41"/>
        <v>0</v>
      </c>
      <c r="AF21" s="152">
        <v>0</v>
      </c>
      <c r="AG21" s="141">
        <f t="shared" si="56"/>
        <v>0</v>
      </c>
      <c r="AH21" s="152">
        <v>0</v>
      </c>
      <c r="AI21" s="141">
        <f t="shared" si="57"/>
        <v>0</v>
      </c>
      <c r="AJ21" s="152">
        <v>0</v>
      </c>
      <c r="AK21" s="141">
        <f t="shared" si="58"/>
        <v>0</v>
      </c>
      <c r="AL21" s="152">
        <v>0</v>
      </c>
      <c r="AM21" s="141">
        <f t="shared" si="59"/>
        <v>0</v>
      </c>
      <c r="AN21" s="152">
        <v>0</v>
      </c>
      <c r="AO21" s="141">
        <f t="shared" si="42"/>
        <v>0</v>
      </c>
      <c r="AP21" s="152">
        <v>0</v>
      </c>
      <c r="AQ21" s="141">
        <f t="shared" si="43"/>
        <v>0</v>
      </c>
      <c r="AR21" s="152">
        <v>0</v>
      </c>
      <c r="AS21" s="141">
        <f t="shared" si="44"/>
        <v>0</v>
      </c>
      <c r="AT21" s="152">
        <v>0</v>
      </c>
      <c r="AU21" s="141">
        <f t="shared" si="45"/>
        <v>0</v>
      </c>
      <c r="AV21" s="152">
        <v>0</v>
      </c>
      <c r="AW21" s="141">
        <f t="shared" si="46"/>
        <v>0</v>
      </c>
      <c r="AX21" s="152">
        <v>0</v>
      </c>
      <c r="AY21" s="141">
        <f t="shared" si="47"/>
        <v>0</v>
      </c>
      <c r="AZ21" s="42">
        <v>0</v>
      </c>
      <c r="BA21" s="39">
        <f t="shared" si="48"/>
        <v>0</v>
      </c>
      <c r="BB21" s="42">
        <v>0</v>
      </c>
      <c r="BC21" s="39">
        <f t="shared" si="49"/>
        <v>0</v>
      </c>
      <c r="BD21" s="42">
        <v>0</v>
      </c>
      <c r="BE21" s="39">
        <f t="shared" si="50"/>
        <v>0</v>
      </c>
      <c r="BF21" s="42">
        <v>0</v>
      </c>
      <c r="BG21" s="39">
        <f t="shared" si="51"/>
        <v>0</v>
      </c>
    </row>
    <row r="22" spans="2:59" s="2" customFormat="1" ht="16.5" x14ac:dyDescent="0.3">
      <c r="B22" s="104"/>
      <c r="C22" s="105"/>
      <c r="D22" s="106"/>
      <c r="E22" s="66"/>
      <c r="F22" s="63"/>
      <c r="G22" s="107"/>
      <c r="H22" s="107"/>
      <c r="I22" s="107"/>
      <c r="J22" s="62"/>
      <c r="K22" s="66"/>
      <c r="L22" s="108"/>
      <c r="M22" s="109"/>
      <c r="N22" s="25"/>
      <c r="O22" s="40" t="s">
        <v>115</v>
      </c>
      <c r="P22" s="41">
        <f>16*120</f>
        <v>1920</v>
      </c>
      <c r="Q22" s="42">
        <v>0</v>
      </c>
      <c r="R22" s="39">
        <f t="shared" si="54"/>
        <v>0</v>
      </c>
      <c r="S22" s="42">
        <v>0</v>
      </c>
      <c r="T22" s="141">
        <f t="shared" si="55"/>
        <v>0</v>
      </c>
      <c r="U22" s="152">
        <v>1</v>
      </c>
      <c r="V22" s="162">
        <f t="shared" si="37"/>
        <v>16</v>
      </c>
      <c r="W22" s="163"/>
      <c r="X22" s="152">
        <v>0</v>
      </c>
      <c r="Y22" s="141">
        <f t="shared" si="38"/>
        <v>0</v>
      </c>
      <c r="Z22" s="152">
        <v>0</v>
      </c>
      <c r="AA22" s="141">
        <f t="shared" si="39"/>
        <v>0</v>
      </c>
      <c r="AB22" s="152">
        <v>0</v>
      </c>
      <c r="AC22" s="141">
        <f t="shared" si="40"/>
        <v>0</v>
      </c>
      <c r="AD22" s="152">
        <v>0</v>
      </c>
      <c r="AE22" s="141">
        <f t="shared" si="41"/>
        <v>0</v>
      </c>
      <c r="AF22" s="152">
        <v>0</v>
      </c>
      <c r="AG22" s="141">
        <f t="shared" si="56"/>
        <v>0</v>
      </c>
      <c r="AH22" s="152">
        <v>0</v>
      </c>
      <c r="AI22" s="141">
        <f t="shared" si="57"/>
        <v>0</v>
      </c>
      <c r="AJ22" s="152">
        <v>0</v>
      </c>
      <c r="AK22" s="141">
        <f t="shared" si="58"/>
        <v>0</v>
      </c>
      <c r="AL22" s="152">
        <v>0</v>
      </c>
      <c r="AM22" s="141">
        <f t="shared" si="59"/>
        <v>0</v>
      </c>
      <c r="AN22" s="152">
        <v>0</v>
      </c>
      <c r="AO22" s="141">
        <f t="shared" si="42"/>
        <v>0</v>
      </c>
      <c r="AP22" s="152">
        <v>0</v>
      </c>
      <c r="AQ22" s="141">
        <f t="shared" si="43"/>
        <v>0</v>
      </c>
      <c r="AR22" s="152">
        <v>0</v>
      </c>
      <c r="AS22" s="141">
        <f t="shared" si="44"/>
        <v>0</v>
      </c>
      <c r="AT22" s="152">
        <v>0</v>
      </c>
      <c r="AU22" s="141">
        <f t="shared" si="45"/>
        <v>0</v>
      </c>
      <c r="AV22" s="152">
        <v>0</v>
      </c>
      <c r="AW22" s="141">
        <f t="shared" si="46"/>
        <v>0</v>
      </c>
      <c r="AX22" s="152">
        <v>0</v>
      </c>
      <c r="AY22" s="141">
        <f t="shared" si="47"/>
        <v>0</v>
      </c>
      <c r="AZ22" s="42">
        <v>0</v>
      </c>
      <c r="BA22" s="39">
        <f t="shared" si="48"/>
        <v>0</v>
      </c>
      <c r="BB22" s="42">
        <v>0</v>
      </c>
      <c r="BC22" s="39">
        <f t="shared" si="49"/>
        <v>0</v>
      </c>
      <c r="BD22" s="42">
        <v>0</v>
      </c>
      <c r="BE22" s="39">
        <f t="shared" si="50"/>
        <v>0</v>
      </c>
      <c r="BF22" s="42">
        <v>0</v>
      </c>
      <c r="BG22" s="39">
        <f t="shared" si="51"/>
        <v>0</v>
      </c>
    </row>
    <row r="23" spans="2:59" ht="16.5" x14ac:dyDescent="0.3">
      <c r="B23" s="110"/>
      <c r="C23" s="85"/>
      <c r="D23" s="111"/>
      <c r="E23" s="111"/>
      <c r="F23" s="112" t="s">
        <v>109</v>
      </c>
      <c r="G23" s="113" t="s">
        <v>45</v>
      </c>
      <c r="H23" s="84"/>
      <c r="I23" s="84"/>
      <c r="J23" s="69"/>
      <c r="K23" s="74"/>
      <c r="L23" s="114"/>
      <c r="M23" s="115"/>
      <c r="N23" s="26"/>
      <c r="O23" s="151" t="s">
        <v>68</v>
      </c>
      <c r="P23" s="43">
        <v>180</v>
      </c>
      <c r="Q23" s="42">
        <v>0</v>
      </c>
      <c r="R23" s="39">
        <f t="shared" si="54"/>
        <v>0</v>
      </c>
      <c r="S23" s="42">
        <v>0</v>
      </c>
      <c r="T23" s="141">
        <f t="shared" si="55"/>
        <v>0</v>
      </c>
      <c r="U23" s="152">
        <v>0</v>
      </c>
      <c r="V23" s="162">
        <f t="shared" si="37"/>
        <v>0</v>
      </c>
      <c r="W23" s="163"/>
      <c r="X23" s="152">
        <v>0</v>
      </c>
      <c r="Y23" s="141">
        <f t="shared" si="38"/>
        <v>0</v>
      </c>
      <c r="Z23" s="152">
        <v>0</v>
      </c>
      <c r="AA23" s="141">
        <f t="shared" si="39"/>
        <v>0</v>
      </c>
      <c r="AB23" s="152">
        <v>0</v>
      </c>
      <c r="AC23" s="141">
        <f t="shared" si="40"/>
        <v>0</v>
      </c>
      <c r="AD23" s="152">
        <v>0</v>
      </c>
      <c r="AE23" s="141">
        <f t="shared" si="41"/>
        <v>0</v>
      </c>
      <c r="AF23" s="152">
        <v>0</v>
      </c>
      <c r="AG23" s="141">
        <f t="shared" si="56"/>
        <v>0</v>
      </c>
      <c r="AH23" s="152">
        <v>0</v>
      </c>
      <c r="AI23" s="141">
        <f t="shared" si="57"/>
        <v>0</v>
      </c>
      <c r="AJ23" s="152">
        <v>0</v>
      </c>
      <c r="AK23" s="141">
        <f t="shared" si="58"/>
        <v>0</v>
      </c>
      <c r="AL23" s="152">
        <v>0</v>
      </c>
      <c r="AM23" s="141">
        <f t="shared" si="59"/>
        <v>0</v>
      </c>
      <c r="AN23" s="152">
        <v>0</v>
      </c>
      <c r="AO23" s="141">
        <f t="shared" si="42"/>
        <v>0</v>
      </c>
      <c r="AP23" s="152">
        <v>0</v>
      </c>
      <c r="AQ23" s="141">
        <f t="shared" si="43"/>
        <v>0</v>
      </c>
      <c r="AR23" s="152">
        <v>0</v>
      </c>
      <c r="AS23" s="141">
        <f t="shared" si="44"/>
        <v>0</v>
      </c>
      <c r="AT23" s="152">
        <v>10</v>
      </c>
      <c r="AU23" s="141">
        <f t="shared" si="45"/>
        <v>15</v>
      </c>
      <c r="AV23" s="152">
        <v>10</v>
      </c>
      <c r="AW23" s="141">
        <f t="shared" si="46"/>
        <v>15</v>
      </c>
      <c r="AX23" s="152">
        <v>2</v>
      </c>
      <c r="AY23" s="141">
        <f t="shared" si="47"/>
        <v>3</v>
      </c>
      <c r="AZ23" s="42">
        <v>0</v>
      </c>
      <c r="BA23" s="39">
        <f t="shared" si="48"/>
        <v>0</v>
      </c>
      <c r="BB23" s="42">
        <v>0</v>
      </c>
      <c r="BC23" s="39">
        <f t="shared" si="49"/>
        <v>0</v>
      </c>
      <c r="BD23" s="42">
        <v>0</v>
      </c>
      <c r="BE23" s="39">
        <f t="shared" si="50"/>
        <v>0</v>
      </c>
      <c r="BF23" s="42">
        <v>0</v>
      </c>
      <c r="BG23" s="39">
        <f t="shared" si="51"/>
        <v>0</v>
      </c>
    </row>
    <row r="24" spans="2:59" ht="16.5" x14ac:dyDescent="0.3">
      <c r="B24" s="110"/>
      <c r="C24" s="85"/>
      <c r="D24" s="111"/>
      <c r="E24" s="111"/>
      <c r="F24" s="112" t="s">
        <v>110</v>
      </c>
      <c r="G24" s="113" t="s">
        <v>45</v>
      </c>
      <c r="H24" s="84"/>
      <c r="I24" s="84"/>
      <c r="J24" s="69"/>
      <c r="K24" s="74"/>
      <c r="L24" s="114"/>
      <c r="M24" s="115"/>
      <c r="N24" s="26"/>
      <c r="O24" s="151" t="s">
        <v>70</v>
      </c>
      <c r="P24" s="43">
        <v>251</v>
      </c>
      <c r="Q24" s="42">
        <v>0</v>
      </c>
      <c r="R24" s="39">
        <f t="shared" si="54"/>
        <v>0</v>
      </c>
      <c r="S24" s="152">
        <v>8</v>
      </c>
      <c r="T24" s="141">
        <f t="shared" si="55"/>
        <v>16.7</v>
      </c>
      <c r="U24" s="152">
        <v>0</v>
      </c>
      <c r="V24" s="162">
        <f t="shared" si="37"/>
        <v>0</v>
      </c>
      <c r="W24" s="163"/>
      <c r="X24" s="152">
        <v>0</v>
      </c>
      <c r="Y24" s="141">
        <f t="shared" si="38"/>
        <v>0</v>
      </c>
      <c r="Z24" s="152">
        <v>0</v>
      </c>
      <c r="AA24" s="141">
        <f t="shared" si="39"/>
        <v>0</v>
      </c>
      <c r="AB24" s="152">
        <v>0</v>
      </c>
      <c r="AC24" s="141">
        <f t="shared" si="40"/>
        <v>0</v>
      </c>
      <c r="AD24" s="152">
        <v>0</v>
      </c>
      <c r="AE24" s="141">
        <f t="shared" si="41"/>
        <v>0</v>
      </c>
      <c r="AF24" s="152">
        <v>0</v>
      </c>
      <c r="AG24" s="141">
        <f t="shared" si="56"/>
        <v>0</v>
      </c>
      <c r="AH24" s="152">
        <v>0</v>
      </c>
      <c r="AI24" s="141">
        <f t="shared" si="57"/>
        <v>0</v>
      </c>
      <c r="AJ24" s="152">
        <v>0</v>
      </c>
      <c r="AK24" s="141">
        <f t="shared" si="58"/>
        <v>0</v>
      </c>
      <c r="AL24" s="152">
        <v>0</v>
      </c>
      <c r="AM24" s="141">
        <f t="shared" si="59"/>
        <v>0</v>
      </c>
      <c r="AN24" s="152">
        <v>11</v>
      </c>
      <c r="AO24" s="141">
        <f t="shared" si="42"/>
        <v>11.5</v>
      </c>
      <c r="AP24" s="152">
        <v>11</v>
      </c>
      <c r="AQ24" s="141">
        <f t="shared" si="43"/>
        <v>11.5</v>
      </c>
      <c r="AR24" s="152">
        <v>0</v>
      </c>
      <c r="AS24" s="141">
        <f t="shared" si="44"/>
        <v>0</v>
      </c>
      <c r="AT24" s="152">
        <v>0</v>
      </c>
      <c r="AU24" s="141">
        <f t="shared" si="45"/>
        <v>0</v>
      </c>
      <c r="AV24" s="152">
        <v>0</v>
      </c>
      <c r="AW24" s="141">
        <f t="shared" si="46"/>
        <v>0</v>
      </c>
      <c r="AX24" s="152">
        <v>0</v>
      </c>
      <c r="AY24" s="141">
        <f t="shared" si="47"/>
        <v>0</v>
      </c>
      <c r="AZ24" s="42">
        <v>0</v>
      </c>
      <c r="BA24" s="39">
        <f t="shared" si="48"/>
        <v>0</v>
      </c>
      <c r="BB24" s="42">
        <v>0</v>
      </c>
      <c r="BC24" s="39">
        <f t="shared" si="49"/>
        <v>0</v>
      </c>
      <c r="BD24" s="42">
        <v>0</v>
      </c>
      <c r="BE24" s="39">
        <f t="shared" si="50"/>
        <v>0</v>
      </c>
      <c r="BF24" s="42">
        <v>0</v>
      </c>
      <c r="BG24" s="39">
        <f t="shared" si="51"/>
        <v>0</v>
      </c>
    </row>
    <row r="25" spans="2:59" ht="16.5" x14ac:dyDescent="0.3">
      <c r="B25" s="97"/>
      <c r="C25" s="87"/>
      <c r="D25" s="88"/>
      <c r="E25" s="98"/>
      <c r="F25" s="99"/>
      <c r="G25" s="116"/>
      <c r="H25" s="116"/>
      <c r="I25" s="116"/>
      <c r="J25" s="101"/>
      <c r="K25" s="98"/>
      <c r="L25" s="102"/>
      <c r="M25" s="117"/>
      <c r="N25" s="26"/>
      <c r="O25" s="40" t="s">
        <v>71</v>
      </c>
      <c r="P25" s="43">
        <v>0</v>
      </c>
      <c r="Q25" s="42">
        <v>0</v>
      </c>
      <c r="R25" s="39">
        <f t="shared" si="54"/>
        <v>0</v>
      </c>
      <c r="S25" s="42">
        <v>0</v>
      </c>
      <c r="T25" s="141">
        <f t="shared" si="55"/>
        <v>0</v>
      </c>
      <c r="U25" s="152">
        <v>0</v>
      </c>
      <c r="V25" s="162">
        <f t="shared" si="37"/>
        <v>0</v>
      </c>
      <c r="W25" s="163"/>
      <c r="X25" s="152">
        <v>0</v>
      </c>
      <c r="Y25" s="141">
        <f t="shared" si="38"/>
        <v>0</v>
      </c>
      <c r="Z25" s="152">
        <v>0</v>
      </c>
      <c r="AA25" s="141">
        <f t="shared" si="39"/>
        <v>0</v>
      </c>
      <c r="AB25" s="152">
        <v>0</v>
      </c>
      <c r="AC25" s="141">
        <f t="shared" si="40"/>
        <v>0</v>
      </c>
      <c r="AD25" s="152">
        <v>0</v>
      </c>
      <c r="AE25" s="141">
        <f t="shared" si="41"/>
        <v>0</v>
      </c>
      <c r="AF25" s="152">
        <v>0</v>
      </c>
      <c r="AG25" s="141">
        <f t="shared" si="56"/>
        <v>0</v>
      </c>
      <c r="AH25" s="152">
        <v>0</v>
      </c>
      <c r="AI25" s="141">
        <f t="shared" si="57"/>
        <v>0</v>
      </c>
      <c r="AJ25" s="152">
        <v>0</v>
      </c>
      <c r="AK25" s="141">
        <f t="shared" si="58"/>
        <v>0</v>
      </c>
      <c r="AL25" s="152">
        <v>0</v>
      </c>
      <c r="AM25" s="141">
        <f t="shared" si="59"/>
        <v>0</v>
      </c>
      <c r="AN25" s="152">
        <v>0</v>
      </c>
      <c r="AO25" s="141">
        <f t="shared" si="42"/>
        <v>0</v>
      </c>
      <c r="AP25" s="152">
        <v>0</v>
      </c>
      <c r="AQ25" s="141">
        <f t="shared" si="43"/>
        <v>0</v>
      </c>
      <c r="AR25" s="152">
        <v>0</v>
      </c>
      <c r="AS25" s="141">
        <f t="shared" si="44"/>
        <v>0</v>
      </c>
      <c r="AT25" s="152">
        <v>0</v>
      </c>
      <c r="AU25" s="141">
        <f t="shared" si="45"/>
        <v>0</v>
      </c>
      <c r="AV25" s="152">
        <v>0</v>
      </c>
      <c r="AW25" s="141">
        <f t="shared" si="46"/>
        <v>0</v>
      </c>
      <c r="AX25" s="152">
        <v>0</v>
      </c>
      <c r="AY25" s="141">
        <f t="shared" si="47"/>
        <v>0</v>
      </c>
      <c r="AZ25" s="42">
        <v>0</v>
      </c>
      <c r="BA25" s="39">
        <f t="shared" si="48"/>
        <v>0</v>
      </c>
      <c r="BB25" s="42">
        <v>0</v>
      </c>
      <c r="BC25" s="39">
        <f t="shared" si="49"/>
        <v>0</v>
      </c>
      <c r="BD25" s="42">
        <v>0</v>
      </c>
      <c r="BE25" s="39">
        <f t="shared" si="50"/>
        <v>0</v>
      </c>
      <c r="BF25" s="42">
        <v>0</v>
      </c>
      <c r="BG25" s="39">
        <f t="shared" si="51"/>
        <v>0</v>
      </c>
    </row>
    <row r="26" spans="2:59" ht="16.5" x14ac:dyDescent="0.3">
      <c r="B26" s="104"/>
      <c r="C26" s="105"/>
      <c r="D26" s="106"/>
      <c r="E26" s="66"/>
      <c r="F26" s="63"/>
      <c r="G26" s="107"/>
      <c r="H26" s="107"/>
      <c r="I26" s="107"/>
      <c r="J26" s="62"/>
      <c r="K26" s="66"/>
      <c r="L26" s="108"/>
      <c r="M26" s="109"/>
      <c r="O26" s="40" t="s">
        <v>72</v>
      </c>
      <c r="P26" s="43">
        <v>0</v>
      </c>
      <c r="Q26" s="42">
        <v>0</v>
      </c>
      <c r="R26" s="39">
        <f t="shared" si="54"/>
        <v>0</v>
      </c>
      <c r="S26" s="42">
        <v>0</v>
      </c>
      <c r="T26" s="141">
        <f t="shared" si="55"/>
        <v>0</v>
      </c>
      <c r="U26" s="152">
        <v>0</v>
      </c>
      <c r="V26" s="162">
        <f t="shared" si="37"/>
        <v>0</v>
      </c>
      <c r="W26" s="163"/>
      <c r="X26" s="152">
        <v>0</v>
      </c>
      <c r="Y26" s="141">
        <f t="shared" si="38"/>
        <v>0</v>
      </c>
      <c r="Z26" s="152">
        <v>0</v>
      </c>
      <c r="AA26" s="141">
        <f t="shared" si="39"/>
        <v>0</v>
      </c>
      <c r="AB26" s="152">
        <v>0</v>
      </c>
      <c r="AC26" s="141">
        <f t="shared" si="40"/>
        <v>0</v>
      </c>
      <c r="AD26" s="152">
        <v>0</v>
      </c>
      <c r="AE26" s="141">
        <f t="shared" si="41"/>
        <v>0</v>
      </c>
      <c r="AF26" s="152">
        <v>0</v>
      </c>
      <c r="AG26" s="141">
        <f t="shared" si="56"/>
        <v>0</v>
      </c>
      <c r="AH26" s="152">
        <v>0</v>
      </c>
      <c r="AI26" s="141">
        <f t="shared" si="57"/>
        <v>0</v>
      </c>
      <c r="AJ26" s="152">
        <v>0</v>
      </c>
      <c r="AK26" s="141">
        <f t="shared" si="58"/>
        <v>0</v>
      </c>
      <c r="AL26" s="152">
        <v>0</v>
      </c>
      <c r="AM26" s="141">
        <f t="shared" si="59"/>
        <v>0</v>
      </c>
      <c r="AN26" s="152">
        <v>0</v>
      </c>
      <c r="AO26" s="141">
        <f t="shared" si="42"/>
        <v>0</v>
      </c>
      <c r="AP26" s="152">
        <v>0</v>
      </c>
      <c r="AQ26" s="141">
        <f t="shared" si="43"/>
        <v>0</v>
      </c>
      <c r="AR26" s="152">
        <v>0</v>
      </c>
      <c r="AS26" s="141">
        <f t="shared" si="44"/>
        <v>0</v>
      </c>
      <c r="AT26" s="152">
        <v>0</v>
      </c>
      <c r="AU26" s="141">
        <f t="shared" si="45"/>
        <v>0</v>
      </c>
      <c r="AV26" s="152">
        <v>0</v>
      </c>
      <c r="AW26" s="141">
        <f t="shared" si="46"/>
        <v>0</v>
      </c>
      <c r="AX26" s="152">
        <v>0</v>
      </c>
      <c r="AY26" s="141">
        <f t="shared" si="47"/>
        <v>0</v>
      </c>
      <c r="AZ26" s="42">
        <v>0</v>
      </c>
      <c r="BA26" s="39">
        <f t="shared" si="48"/>
        <v>0</v>
      </c>
      <c r="BB26" s="42">
        <v>0</v>
      </c>
      <c r="BC26" s="39">
        <f t="shared" si="49"/>
        <v>0</v>
      </c>
      <c r="BD26" s="42">
        <v>0</v>
      </c>
      <c r="BE26" s="39">
        <f t="shared" si="50"/>
        <v>0</v>
      </c>
      <c r="BF26" s="42">
        <v>0</v>
      </c>
      <c r="BG26" s="39">
        <f t="shared" si="51"/>
        <v>0</v>
      </c>
    </row>
    <row r="27" spans="2:59" ht="16.5" x14ac:dyDescent="0.3">
      <c r="B27" s="118" t="s">
        <v>13</v>
      </c>
      <c r="C27" s="119"/>
      <c r="D27" s="120"/>
      <c r="E27" s="119"/>
      <c r="F27" s="121" t="s">
        <v>14</v>
      </c>
      <c r="G27" s="122">
        <f>SUM(D9:D20,K9:K20)</f>
        <v>20244</v>
      </c>
      <c r="H27" s="123"/>
      <c r="I27" s="123"/>
      <c r="J27" s="119"/>
      <c r="K27" s="119"/>
      <c r="L27" s="120"/>
      <c r="M27" s="124"/>
      <c r="O27" s="40" t="s">
        <v>73</v>
      </c>
      <c r="P27" s="43">
        <v>0</v>
      </c>
      <c r="Q27" s="42">
        <v>0</v>
      </c>
      <c r="R27" s="39">
        <f t="shared" si="54"/>
        <v>0</v>
      </c>
      <c r="S27" s="42">
        <v>0</v>
      </c>
      <c r="T27" s="39">
        <f t="shared" si="55"/>
        <v>0</v>
      </c>
      <c r="U27" s="42">
        <v>0</v>
      </c>
      <c r="V27" s="153">
        <f t="shared" si="37"/>
        <v>0</v>
      </c>
      <c r="W27" s="154"/>
      <c r="X27" s="42">
        <v>0</v>
      </c>
      <c r="Y27" s="39">
        <f t="shared" si="38"/>
        <v>0</v>
      </c>
      <c r="Z27" s="42">
        <v>0</v>
      </c>
      <c r="AA27" s="39">
        <f t="shared" si="39"/>
        <v>0</v>
      </c>
      <c r="AB27" s="42">
        <v>0</v>
      </c>
      <c r="AC27" s="39">
        <f t="shared" si="40"/>
        <v>0</v>
      </c>
      <c r="AD27" s="42">
        <v>0</v>
      </c>
      <c r="AE27" s="39">
        <f t="shared" si="41"/>
        <v>0</v>
      </c>
      <c r="AF27" s="42">
        <v>0</v>
      </c>
      <c r="AG27" s="39">
        <f t="shared" si="56"/>
        <v>0</v>
      </c>
      <c r="AH27" s="42">
        <v>0</v>
      </c>
      <c r="AI27" s="39">
        <f t="shared" si="57"/>
        <v>0</v>
      </c>
      <c r="AJ27" s="42">
        <v>0</v>
      </c>
      <c r="AK27" s="39">
        <f t="shared" si="58"/>
        <v>0</v>
      </c>
      <c r="AL27" s="42">
        <v>0</v>
      </c>
      <c r="AM27" s="39">
        <f t="shared" si="59"/>
        <v>0</v>
      </c>
      <c r="AN27" s="42">
        <v>0</v>
      </c>
      <c r="AO27" s="39">
        <f t="shared" si="42"/>
        <v>0</v>
      </c>
      <c r="AP27" s="42">
        <v>0</v>
      </c>
      <c r="AQ27" s="39">
        <f t="shared" si="43"/>
        <v>0</v>
      </c>
      <c r="AR27" s="42">
        <v>0</v>
      </c>
      <c r="AS27" s="39">
        <f t="shared" si="44"/>
        <v>0</v>
      </c>
      <c r="AT27" s="42">
        <v>0</v>
      </c>
      <c r="AU27" s="39">
        <f t="shared" si="45"/>
        <v>0</v>
      </c>
      <c r="AV27" s="42">
        <v>0</v>
      </c>
      <c r="AW27" s="39">
        <f t="shared" si="46"/>
        <v>0</v>
      </c>
      <c r="AX27" s="42">
        <v>0</v>
      </c>
      <c r="AY27" s="39">
        <f t="shared" si="47"/>
        <v>0</v>
      </c>
      <c r="AZ27" s="42">
        <v>0</v>
      </c>
      <c r="BA27" s="39">
        <f t="shared" si="48"/>
        <v>0</v>
      </c>
      <c r="BB27" s="42">
        <v>0</v>
      </c>
      <c r="BC27" s="39">
        <f t="shared" si="49"/>
        <v>0</v>
      </c>
      <c r="BD27" s="42">
        <v>0</v>
      </c>
      <c r="BE27" s="39">
        <f t="shared" si="50"/>
        <v>0</v>
      </c>
      <c r="BF27" s="42">
        <v>0</v>
      </c>
      <c r="BG27" s="39">
        <f t="shared" si="51"/>
        <v>0</v>
      </c>
    </row>
    <row r="28" spans="2:59" ht="16.5" x14ac:dyDescent="0.3">
      <c r="B28" s="125"/>
      <c r="C28" s="119"/>
      <c r="D28" s="120"/>
      <c r="E28" s="119"/>
      <c r="F28" s="126" t="s">
        <v>15</v>
      </c>
      <c r="G28" s="122">
        <f>G27*0.25</f>
        <v>5061</v>
      </c>
      <c r="H28" s="123"/>
      <c r="I28" s="123"/>
      <c r="J28" s="119"/>
      <c r="K28" s="119"/>
      <c r="L28" s="120"/>
      <c r="M28" s="124"/>
      <c r="O28" s="40" t="s">
        <v>74</v>
      </c>
      <c r="P28" s="43">
        <v>0</v>
      </c>
      <c r="Q28" s="42">
        <v>0</v>
      </c>
      <c r="R28" s="39">
        <f t="shared" si="54"/>
        <v>0</v>
      </c>
      <c r="S28" s="42">
        <v>0</v>
      </c>
      <c r="T28" s="39">
        <f t="shared" si="55"/>
        <v>0</v>
      </c>
      <c r="U28" s="42">
        <v>0</v>
      </c>
      <c r="V28" s="153">
        <f t="shared" si="37"/>
        <v>0</v>
      </c>
      <c r="W28" s="154"/>
      <c r="X28" s="42">
        <v>0</v>
      </c>
      <c r="Y28" s="39">
        <f t="shared" si="38"/>
        <v>0</v>
      </c>
      <c r="Z28" s="42">
        <v>0</v>
      </c>
      <c r="AA28" s="39">
        <f t="shared" si="39"/>
        <v>0</v>
      </c>
      <c r="AB28" s="42">
        <v>0</v>
      </c>
      <c r="AC28" s="39">
        <f t="shared" si="40"/>
        <v>0</v>
      </c>
      <c r="AD28" s="42">
        <v>0</v>
      </c>
      <c r="AE28" s="39">
        <f t="shared" si="41"/>
        <v>0</v>
      </c>
      <c r="AF28" s="42">
        <v>0</v>
      </c>
      <c r="AG28" s="39">
        <f t="shared" si="56"/>
        <v>0</v>
      </c>
      <c r="AH28" s="42">
        <v>0</v>
      </c>
      <c r="AI28" s="39">
        <f t="shared" si="57"/>
        <v>0</v>
      </c>
      <c r="AJ28" s="42">
        <v>0</v>
      </c>
      <c r="AK28" s="39">
        <f t="shared" si="58"/>
        <v>0</v>
      </c>
      <c r="AL28" s="42">
        <v>0</v>
      </c>
      <c r="AM28" s="39">
        <f t="shared" si="59"/>
        <v>0</v>
      </c>
      <c r="AN28" s="42">
        <v>0</v>
      </c>
      <c r="AO28" s="39">
        <f t="shared" si="42"/>
        <v>0</v>
      </c>
      <c r="AP28" s="42">
        <v>0</v>
      </c>
      <c r="AQ28" s="39">
        <f t="shared" si="43"/>
        <v>0</v>
      </c>
      <c r="AR28" s="42">
        <v>0</v>
      </c>
      <c r="AS28" s="39">
        <f t="shared" si="44"/>
        <v>0</v>
      </c>
      <c r="AT28" s="42">
        <v>0</v>
      </c>
      <c r="AU28" s="39">
        <f t="shared" si="45"/>
        <v>0</v>
      </c>
      <c r="AV28" s="42">
        <v>0</v>
      </c>
      <c r="AW28" s="39">
        <f t="shared" si="46"/>
        <v>0</v>
      </c>
      <c r="AX28" s="42">
        <v>0</v>
      </c>
      <c r="AY28" s="39">
        <f t="shared" si="47"/>
        <v>0</v>
      </c>
      <c r="AZ28" s="42">
        <v>0</v>
      </c>
      <c r="BA28" s="39">
        <f t="shared" si="48"/>
        <v>0</v>
      </c>
      <c r="BB28" s="42">
        <v>0</v>
      </c>
      <c r="BC28" s="39">
        <f t="shared" si="49"/>
        <v>0</v>
      </c>
      <c r="BD28" s="42">
        <v>0</v>
      </c>
      <c r="BE28" s="39">
        <f t="shared" si="50"/>
        <v>0</v>
      </c>
      <c r="BF28" s="42">
        <v>0</v>
      </c>
      <c r="BG28" s="39">
        <f t="shared" si="51"/>
        <v>0</v>
      </c>
    </row>
    <row r="29" spans="2:59" ht="16.5" x14ac:dyDescent="0.3">
      <c r="B29" s="127"/>
      <c r="C29" s="128"/>
      <c r="D29" s="129"/>
      <c r="E29" s="128"/>
      <c r="F29" s="130" t="s">
        <v>16</v>
      </c>
      <c r="G29" s="148">
        <f>SUM(G27:G28)</f>
        <v>25305</v>
      </c>
      <c r="H29" s="149" t="str">
        <f>"@  240V, 1Ø = "&amp;ROUNDUP(G29/2/120,1)&amp;" AMPS"</f>
        <v>@  240V, 1Ø = 105.5 AMPS</v>
      </c>
      <c r="I29" s="131"/>
      <c r="J29" s="128"/>
      <c r="K29" s="128"/>
      <c r="L29" s="129"/>
      <c r="M29" s="132"/>
      <c r="O29" s="40" t="s">
        <v>75</v>
      </c>
      <c r="P29" s="41">
        <v>0</v>
      </c>
      <c r="Q29" s="42">
        <v>0</v>
      </c>
      <c r="R29" s="39">
        <f t="shared" si="54"/>
        <v>0</v>
      </c>
      <c r="S29" s="42">
        <v>0</v>
      </c>
      <c r="T29" s="39">
        <f t="shared" si="55"/>
        <v>0</v>
      </c>
      <c r="U29" s="42">
        <v>0</v>
      </c>
      <c r="V29" s="153">
        <f t="shared" si="37"/>
        <v>0</v>
      </c>
      <c r="W29" s="154"/>
      <c r="X29" s="42">
        <v>0</v>
      </c>
      <c r="Y29" s="39">
        <f t="shared" si="38"/>
        <v>0</v>
      </c>
      <c r="Z29" s="42">
        <v>0</v>
      </c>
      <c r="AA29" s="39">
        <f t="shared" si="39"/>
        <v>0</v>
      </c>
      <c r="AB29" s="42">
        <v>0</v>
      </c>
      <c r="AC29" s="39">
        <f t="shared" si="40"/>
        <v>0</v>
      </c>
      <c r="AD29" s="42">
        <v>0</v>
      </c>
      <c r="AE29" s="39">
        <f t="shared" si="41"/>
        <v>0</v>
      </c>
      <c r="AF29" s="42">
        <v>0</v>
      </c>
      <c r="AG29" s="39">
        <f t="shared" si="56"/>
        <v>0</v>
      </c>
      <c r="AH29" s="42">
        <v>0</v>
      </c>
      <c r="AI29" s="39">
        <f t="shared" si="57"/>
        <v>0</v>
      </c>
      <c r="AJ29" s="42">
        <v>0</v>
      </c>
      <c r="AK29" s="39">
        <f t="shared" si="58"/>
        <v>0</v>
      </c>
      <c r="AL29" s="42">
        <v>0</v>
      </c>
      <c r="AM29" s="39">
        <f t="shared" si="59"/>
        <v>0</v>
      </c>
      <c r="AN29" s="42">
        <v>0</v>
      </c>
      <c r="AO29" s="39">
        <f t="shared" si="42"/>
        <v>0</v>
      </c>
      <c r="AP29" s="42">
        <v>0</v>
      </c>
      <c r="AQ29" s="39">
        <f t="shared" si="43"/>
        <v>0</v>
      </c>
      <c r="AR29" s="42">
        <v>0</v>
      </c>
      <c r="AS29" s="39">
        <f t="shared" si="44"/>
        <v>0</v>
      </c>
      <c r="AT29" s="42">
        <v>0</v>
      </c>
      <c r="AU29" s="39">
        <f t="shared" si="45"/>
        <v>0</v>
      </c>
      <c r="AV29" s="42">
        <v>0</v>
      </c>
      <c r="AW29" s="39">
        <f t="shared" si="46"/>
        <v>0</v>
      </c>
      <c r="AX29" s="42">
        <v>0</v>
      </c>
      <c r="AY29" s="39">
        <f t="shared" si="47"/>
        <v>0</v>
      </c>
      <c r="AZ29" s="42">
        <v>0</v>
      </c>
      <c r="BA29" s="39">
        <f t="shared" si="48"/>
        <v>0</v>
      </c>
      <c r="BB29" s="42">
        <v>0</v>
      </c>
      <c r="BC29" s="39">
        <f t="shared" si="49"/>
        <v>0</v>
      </c>
      <c r="BD29" s="42">
        <v>0</v>
      </c>
      <c r="BE29" s="39">
        <f t="shared" si="50"/>
        <v>0</v>
      </c>
      <c r="BF29" s="42">
        <v>0</v>
      </c>
      <c r="BG29" s="39">
        <f t="shared" si="51"/>
        <v>0</v>
      </c>
    </row>
    <row r="30" spans="2:59" ht="16.5" x14ac:dyDescent="0.3">
      <c r="B30" s="48" t="s">
        <v>111</v>
      </c>
      <c r="C30" s="133"/>
      <c r="D30" s="134"/>
      <c r="E30" s="133"/>
      <c r="F30" s="133"/>
      <c r="G30" s="135"/>
      <c r="H30" s="135"/>
      <c r="I30" s="133"/>
      <c r="J30" s="133"/>
      <c r="K30" s="134"/>
      <c r="L30" s="134"/>
      <c r="M30" s="119"/>
      <c r="O30" s="40" t="s">
        <v>76</v>
      </c>
      <c r="P30" s="41">
        <v>320</v>
      </c>
      <c r="Q30" s="42">
        <v>0</v>
      </c>
      <c r="R30" s="39">
        <f t="shared" si="54"/>
        <v>0</v>
      </c>
      <c r="S30" s="42">
        <v>0</v>
      </c>
      <c r="T30" s="39">
        <f t="shared" si="55"/>
        <v>0</v>
      </c>
      <c r="U30" s="42">
        <v>0</v>
      </c>
      <c r="V30" s="153">
        <f t="shared" si="37"/>
        <v>0</v>
      </c>
      <c r="W30" s="154"/>
      <c r="X30" s="42">
        <v>0</v>
      </c>
      <c r="Y30" s="39">
        <f t="shared" si="38"/>
        <v>0</v>
      </c>
      <c r="Z30" s="42">
        <v>0</v>
      </c>
      <c r="AA30" s="39">
        <f t="shared" si="39"/>
        <v>0</v>
      </c>
      <c r="AB30" s="42">
        <v>0</v>
      </c>
      <c r="AC30" s="39">
        <f t="shared" si="40"/>
        <v>0</v>
      </c>
      <c r="AD30" s="42">
        <v>0</v>
      </c>
      <c r="AE30" s="39">
        <f t="shared" si="41"/>
        <v>0</v>
      </c>
      <c r="AF30" s="42">
        <v>0</v>
      </c>
      <c r="AG30" s="39">
        <f t="shared" si="56"/>
        <v>0</v>
      </c>
      <c r="AH30" s="42">
        <v>0</v>
      </c>
      <c r="AI30" s="39">
        <f t="shared" si="57"/>
        <v>0</v>
      </c>
      <c r="AJ30" s="42">
        <v>0</v>
      </c>
      <c r="AK30" s="39">
        <f t="shared" si="58"/>
        <v>0</v>
      </c>
      <c r="AL30" s="42">
        <v>0</v>
      </c>
      <c r="AM30" s="39">
        <f t="shared" si="59"/>
        <v>0</v>
      </c>
      <c r="AN30" s="42">
        <v>0</v>
      </c>
      <c r="AO30" s="39">
        <f t="shared" si="42"/>
        <v>0</v>
      </c>
      <c r="AP30" s="42">
        <v>0</v>
      </c>
      <c r="AQ30" s="39">
        <f t="shared" si="43"/>
        <v>0</v>
      </c>
      <c r="AR30" s="42">
        <v>0</v>
      </c>
      <c r="AS30" s="39">
        <f t="shared" si="44"/>
        <v>0</v>
      </c>
      <c r="AT30" s="42">
        <v>0</v>
      </c>
      <c r="AU30" s="39">
        <f t="shared" si="45"/>
        <v>0</v>
      </c>
      <c r="AV30" s="42">
        <v>0</v>
      </c>
      <c r="AW30" s="39">
        <f t="shared" si="46"/>
        <v>0</v>
      </c>
      <c r="AX30" s="42">
        <v>0</v>
      </c>
      <c r="AY30" s="39">
        <f t="shared" si="47"/>
        <v>0</v>
      </c>
      <c r="AZ30" s="42">
        <v>0</v>
      </c>
      <c r="BA30" s="39">
        <f t="shared" si="48"/>
        <v>0</v>
      </c>
      <c r="BB30" s="42">
        <v>0</v>
      </c>
      <c r="BC30" s="39">
        <f t="shared" si="49"/>
        <v>0</v>
      </c>
      <c r="BD30" s="42">
        <v>0</v>
      </c>
      <c r="BE30" s="39">
        <f t="shared" si="50"/>
        <v>0</v>
      </c>
      <c r="BF30" s="42">
        <v>0</v>
      </c>
      <c r="BG30" s="39">
        <f t="shared" si="51"/>
        <v>0</v>
      </c>
    </row>
    <row r="31" spans="2:59" ht="16.5" x14ac:dyDescent="0.3">
      <c r="B31" s="50" t="s">
        <v>112</v>
      </c>
      <c r="C31" s="133"/>
      <c r="D31" s="134"/>
      <c r="E31" s="133"/>
      <c r="F31" s="133"/>
      <c r="G31" s="135"/>
      <c r="H31" s="135"/>
      <c r="I31" s="133"/>
      <c r="J31" s="133"/>
      <c r="K31" s="134"/>
      <c r="L31" s="134"/>
      <c r="M31" s="119"/>
      <c r="O31" s="40" t="s">
        <v>35</v>
      </c>
      <c r="P31" s="41">
        <v>0</v>
      </c>
      <c r="Q31" s="42">
        <v>0</v>
      </c>
      <c r="R31" s="39">
        <f t="shared" si="54"/>
        <v>0</v>
      </c>
      <c r="S31" s="42">
        <v>0</v>
      </c>
      <c r="T31" s="39">
        <f t="shared" si="55"/>
        <v>0</v>
      </c>
      <c r="U31" s="42">
        <v>0</v>
      </c>
      <c r="V31" s="153">
        <f t="shared" si="37"/>
        <v>0</v>
      </c>
      <c r="W31" s="154"/>
      <c r="X31" s="42">
        <v>0</v>
      </c>
      <c r="Y31" s="39">
        <f t="shared" si="38"/>
        <v>0</v>
      </c>
      <c r="Z31" s="42">
        <v>0</v>
      </c>
      <c r="AA31" s="39">
        <f t="shared" si="39"/>
        <v>0</v>
      </c>
      <c r="AB31" s="42">
        <v>0</v>
      </c>
      <c r="AC31" s="39">
        <f t="shared" si="40"/>
        <v>0</v>
      </c>
      <c r="AD31" s="42">
        <v>0</v>
      </c>
      <c r="AE31" s="39">
        <f t="shared" si="41"/>
        <v>0</v>
      </c>
      <c r="AF31" s="42">
        <v>0</v>
      </c>
      <c r="AG31" s="39">
        <f t="shared" si="56"/>
        <v>0</v>
      </c>
      <c r="AH31" s="42">
        <v>0</v>
      </c>
      <c r="AI31" s="39">
        <f t="shared" si="57"/>
        <v>0</v>
      </c>
      <c r="AJ31" s="42">
        <v>0</v>
      </c>
      <c r="AK31" s="39">
        <f t="shared" si="58"/>
        <v>0</v>
      </c>
      <c r="AL31" s="42">
        <v>0</v>
      </c>
      <c r="AM31" s="39">
        <f t="shared" si="59"/>
        <v>0</v>
      </c>
      <c r="AN31" s="42">
        <v>0</v>
      </c>
      <c r="AO31" s="39">
        <f t="shared" si="42"/>
        <v>0</v>
      </c>
      <c r="AP31" s="42">
        <v>0</v>
      </c>
      <c r="AQ31" s="39">
        <f t="shared" si="43"/>
        <v>0</v>
      </c>
      <c r="AR31" s="42">
        <v>0</v>
      </c>
      <c r="AS31" s="39">
        <f t="shared" si="44"/>
        <v>0</v>
      </c>
      <c r="AT31" s="42">
        <v>0</v>
      </c>
      <c r="AU31" s="39">
        <f t="shared" si="45"/>
        <v>0</v>
      </c>
      <c r="AV31" s="42">
        <v>0</v>
      </c>
      <c r="AW31" s="39">
        <f t="shared" si="46"/>
        <v>0</v>
      </c>
      <c r="AX31" s="42">
        <v>0</v>
      </c>
      <c r="AY31" s="39">
        <f t="shared" si="47"/>
        <v>0</v>
      </c>
      <c r="AZ31" s="42">
        <v>0</v>
      </c>
      <c r="BA31" s="39">
        <f t="shared" si="48"/>
        <v>0</v>
      </c>
      <c r="BB31" s="42">
        <v>0</v>
      </c>
      <c r="BC31" s="39">
        <f t="shared" si="49"/>
        <v>0</v>
      </c>
      <c r="BD31" s="42">
        <v>0</v>
      </c>
      <c r="BE31" s="39">
        <f t="shared" si="50"/>
        <v>0</v>
      </c>
      <c r="BF31" s="42">
        <v>0</v>
      </c>
      <c r="BG31" s="39">
        <f t="shared" si="51"/>
        <v>0</v>
      </c>
    </row>
    <row r="32" spans="2:59" ht="16.5" x14ac:dyDescent="0.3">
      <c r="B32" s="50" t="s">
        <v>113</v>
      </c>
      <c r="C32" s="133"/>
      <c r="D32" s="134"/>
      <c r="E32" s="133"/>
      <c r="F32" s="133"/>
      <c r="G32" s="135"/>
      <c r="H32" s="135"/>
      <c r="I32" s="133"/>
      <c r="J32" s="133"/>
      <c r="K32" s="134"/>
      <c r="L32" s="134"/>
      <c r="M32" s="119"/>
      <c r="O32" s="44"/>
      <c r="P32" s="44"/>
      <c r="Q32" s="45"/>
      <c r="R32" s="46"/>
      <c r="S32" s="39"/>
      <c r="T32" s="46"/>
      <c r="U32" s="45"/>
      <c r="V32" s="170"/>
      <c r="W32" s="171"/>
      <c r="X32" s="45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39"/>
      <c r="AO32" s="46"/>
      <c r="AP32" s="39"/>
      <c r="AQ32" s="46"/>
      <c r="AR32" s="39"/>
      <c r="AS32" s="46"/>
      <c r="AT32" s="39"/>
      <c r="AU32" s="46"/>
      <c r="AV32" s="39"/>
      <c r="AW32" s="46"/>
      <c r="AX32" s="39"/>
      <c r="AY32" s="46"/>
      <c r="AZ32" s="39"/>
      <c r="BA32" s="46"/>
      <c r="BB32" s="39"/>
      <c r="BC32" s="46"/>
      <c r="BD32" s="39"/>
      <c r="BE32" s="46"/>
      <c r="BF32" s="39"/>
      <c r="BG32" s="46"/>
    </row>
    <row r="33" spans="2:60" ht="16.5" x14ac:dyDescent="0.3">
      <c r="B33" s="133"/>
      <c r="C33" s="133"/>
      <c r="D33" s="134"/>
      <c r="E33" s="133"/>
      <c r="F33" s="133"/>
      <c r="G33" s="135"/>
      <c r="H33" s="135"/>
      <c r="I33" s="133"/>
      <c r="J33" s="133"/>
      <c r="K33" s="134"/>
      <c r="L33" s="134"/>
      <c r="M33" s="119"/>
      <c r="O33" s="44"/>
      <c r="P33" s="44"/>
      <c r="Q33" s="46"/>
      <c r="R33" s="45"/>
      <c r="S33" s="46"/>
      <c r="T33" s="45"/>
      <c r="U33" s="46"/>
      <c r="V33" s="153"/>
      <c r="W33" s="154"/>
      <c r="X33" s="46"/>
      <c r="Y33" s="45"/>
      <c r="Z33" s="46"/>
      <c r="AA33" s="45"/>
      <c r="AB33" s="46"/>
      <c r="AC33" s="45"/>
      <c r="AD33" s="46"/>
      <c r="AE33" s="45"/>
      <c r="AF33" s="46"/>
      <c r="AG33" s="45"/>
      <c r="AH33" s="46"/>
      <c r="AI33" s="45"/>
      <c r="AJ33" s="46"/>
      <c r="AK33" s="45"/>
      <c r="AL33" s="46"/>
      <c r="AM33" s="45"/>
      <c r="AN33" s="47"/>
      <c r="AO33" s="45"/>
      <c r="AP33" s="47"/>
      <c r="AQ33" s="45"/>
      <c r="AR33" s="47"/>
      <c r="AS33" s="45"/>
      <c r="AT33" s="47"/>
      <c r="AU33" s="45"/>
      <c r="AV33" s="47"/>
      <c r="AW33" s="45"/>
      <c r="AX33" s="47"/>
      <c r="AY33" s="45"/>
      <c r="AZ33" s="47"/>
      <c r="BA33" s="45"/>
      <c r="BB33" s="47"/>
      <c r="BC33" s="45"/>
      <c r="BD33" s="47"/>
      <c r="BE33" s="45"/>
      <c r="BF33" s="47"/>
      <c r="BG33" s="45"/>
    </row>
    <row r="34" spans="2:60" ht="16.5" x14ac:dyDescent="0.3">
      <c r="B34" s="133"/>
      <c r="C34" s="133"/>
      <c r="D34" s="134"/>
      <c r="E34" s="133"/>
      <c r="F34" s="133"/>
      <c r="G34" s="135"/>
      <c r="H34" s="135"/>
      <c r="I34" s="133"/>
      <c r="J34" s="133"/>
      <c r="K34" s="134"/>
      <c r="L34" s="134"/>
      <c r="M34" s="119"/>
      <c r="O34" s="177" t="s">
        <v>61</v>
      </c>
      <c r="P34" s="197"/>
      <c r="Q34" s="182">
        <v>0</v>
      </c>
      <c r="R34" s="183"/>
      <c r="S34" s="182">
        <v>0</v>
      </c>
      <c r="T34" s="183"/>
      <c r="U34" s="182">
        <v>0</v>
      </c>
      <c r="V34" s="199"/>
      <c r="W34" s="183"/>
      <c r="X34" s="182">
        <v>0</v>
      </c>
      <c r="Y34" s="183"/>
      <c r="Z34" s="182">
        <v>0</v>
      </c>
      <c r="AA34" s="183"/>
      <c r="AB34" s="182">
        <v>0</v>
      </c>
      <c r="AC34" s="183"/>
      <c r="AD34" s="182">
        <v>0</v>
      </c>
      <c r="AE34" s="183"/>
      <c r="AF34" s="182">
        <v>0</v>
      </c>
      <c r="AG34" s="183"/>
      <c r="AH34" s="182">
        <v>0</v>
      </c>
      <c r="AI34" s="183"/>
      <c r="AJ34" s="182">
        <v>0</v>
      </c>
      <c r="AK34" s="183"/>
      <c r="AL34" s="182">
        <v>0</v>
      </c>
      <c r="AM34" s="183"/>
      <c r="AN34" s="182">
        <v>0</v>
      </c>
      <c r="AO34" s="183"/>
      <c r="AP34" s="182">
        <v>0</v>
      </c>
      <c r="AQ34" s="183"/>
      <c r="AR34" s="182">
        <v>0</v>
      </c>
      <c r="AS34" s="183"/>
      <c r="AT34" s="182">
        <v>0</v>
      </c>
      <c r="AU34" s="183"/>
      <c r="AV34" s="182">
        <v>0</v>
      </c>
      <c r="AW34" s="183"/>
      <c r="AX34" s="182">
        <v>0</v>
      </c>
      <c r="AY34" s="183"/>
      <c r="AZ34" s="182">
        <v>0</v>
      </c>
      <c r="BA34" s="183"/>
      <c r="BB34" s="182">
        <v>0</v>
      </c>
      <c r="BC34" s="183"/>
      <c r="BD34" s="182">
        <v>0</v>
      </c>
      <c r="BE34" s="183"/>
      <c r="BF34" s="182">
        <v>0</v>
      </c>
      <c r="BG34" s="183"/>
    </row>
    <row r="35" spans="2:60" ht="16.5" x14ac:dyDescent="0.3">
      <c r="B35" s="133"/>
      <c r="C35" s="133"/>
      <c r="D35" s="134"/>
      <c r="E35" s="133"/>
      <c r="F35" s="133"/>
      <c r="G35" s="135"/>
      <c r="H35" s="135"/>
      <c r="I35" s="133"/>
      <c r="J35" s="133"/>
      <c r="K35" s="134"/>
      <c r="L35" s="134"/>
      <c r="M35" s="119"/>
      <c r="O35" s="177" t="s">
        <v>64</v>
      </c>
      <c r="P35" s="197"/>
      <c r="Q35" s="153">
        <f>SUM(R19:R31)</f>
        <v>40</v>
      </c>
      <c r="R35" s="154"/>
      <c r="S35" s="153">
        <f t="shared" ref="S35" si="60">SUM(T19:T31)</f>
        <v>16.7</v>
      </c>
      <c r="T35" s="154"/>
      <c r="U35" s="153">
        <f>SUM(V19:W31)</f>
        <v>32</v>
      </c>
      <c r="V35" s="195"/>
      <c r="W35" s="154"/>
      <c r="X35" s="153">
        <f t="shared" ref="X35" si="61">SUM(Y19:Y31)</f>
        <v>0</v>
      </c>
      <c r="Y35" s="154"/>
      <c r="Z35" s="153">
        <f t="shared" ref="Z35" si="62">SUM(AA19:AA31)</f>
        <v>0</v>
      </c>
      <c r="AA35" s="154"/>
      <c r="AB35" s="153">
        <f t="shared" ref="AB35" si="63">SUM(AC19:AC31)</f>
        <v>0</v>
      </c>
      <c r="AC35" s="154"/>
      <c r="AD35" s="153">
        <f t="shared" ref="AD35" si="64">SUM(AE19:AE31)</f>
        <v>0</v>
      </c>
      <c r="AE35" s="154"/>
      <c r="AF35" s="153">
        <f t="shared" ref="AF35" si="65">SUM(AG19:AG31)</f>
        <v>0</v>
      </c>
      <c r="AG35" s="154"/>
      <c r="AH35" s="153">
        <f t="shared" ref="AH35" si="66">SUM(AI19:AI31)</f>
        <v>0</v>
      </c>
      <c r="AI35" s="154"/>
      <c r="AJ35" s="153">
        <f t="shared" ref="AJ35" si="67">SUM(AK19:AK31)</f>
        <v>0</v>
      </c>
      <c r="AK35" s="154"/>
      <c r="AL35" s="153">
        <f t="shared" ref="AL35" si="68">SUM(AM19:AM31)</f>
        <v>0</v>
      </c>
      <c r="AM35" s="154"/>
      <c r="AN35" s="153">
        <f t="shared" ref="AN35" si="69">SUM(AO19:AO31)</f>
        <v>11.5</v>
      </c>
      <c r="AO35" s="154"/>
      <c r="AP35" s="153">
        <f t="shared" ref="AP35" si="70">SUM(AQ19:AQ31)</f>
        <v>11.5</v>
      </c>
      <c r="AQ35" s="154"/>
      <c r="AR35" s="153">
        <f t="shared" ref="AR35" si="71">SUM(AS19:AS31)</f>
        <v>1</v>
      </c>
      <c r="AS35" s="154"/>
      <c r="AT35" s="153">
        <f t="shared" ref="AT35" si="72">SUM(AU19:AU31)</f>
        <v>15</v>
      </c>
      <c r="AU35" s="154"/>
      <c r="AV35" s="153">
        <f t="shared" ref="AV35" si="73">SUM(AW19:AW31)</f>
        <v>15</v>
      </c>
      <c r="AW35" s="154"/>
      <c r="AX35" s="153">
        <f t="shared" ref="AX35" si="74">SUM(AY19:AY31)</f>
        <v>3</v>
      </c>
      <c r="AY35" s="154"/>
      <c r="AZ35" s="153">
        <f t="shared" ref="AZ35" si="75">SUM(BA19:BA31)</f>
        <v>0</v>
      </c>
      <c r="BA35" s="154"/>
      <c r="BB35" s="153">
        <f t="shared" ref="BB35" si="76">SUM(BC19:BC31)</f>
        <v>0</v>
      </c>
      <c r="BC35" s="154"/>
      <c r="BD35" s="153">
        <f t="shared" ref="BD35" si="77">SUM(BE19:BE31)</f>
        <v>0</v>
      </c>
      <c r="BE35" s="154"/>
      <c r="BF35" s="153">
        <f t="shared" ref="BF35" si="78">SUM(BG19:BG31)</f>
        <v>0</v>
      </c>
      <c r="BG35" s="154"/>
    </row>
    <row r="36" spans="2:60" ht="16.5" x14ac:dyDescent="0.3">
      <c r="B36" s="133"/>
      <c r="C36" s="133"/>
      <c r="D36" s="134"/>
      <c r="E36" s="133"/>
      <c r="F36" s="133"/>
      <c r="G36" s="135"/>
      <c r="H36" s="135"/>
      <c r="I36" s="133"/>
      <c r="J36" s="133"/>
      <c r="K36" s="134"/>
      <c r="L36" s="134"/>
      <c r="M36" s="119"/>
      <c r="O36" s="177" t="s">
        <v>62</v>
      </c>
      <c r="P36" s="197"/>
      <c r="Q36" s="153">
        <f>Q15-(Q35+Q34)</f>
        <v>8</v>
      </c>
      <c r="R36" s="191"/>
      <c r="S36" s="153">
        <f t="shared" ref="S36" si="79">S15-(S35+S34)</f>
        <v>15.3</v>
      </c>
      <c r="T36" s="191"/>
      <c r="U36" s="153">
        <f>32-(U35+U34)</f>
        <v>0</v>
      </c>
      <c r="V36" s="195"/>
      <c r="W36" s="154"/>
      <c r="X36" s="153">
        <f t="shared" ref="X36" si="80">X15-(X35+X34)</f>
        <v>16</v>
      </c>
      <c r="Y36" s="191"/>
      <c r="Z36" s="153">
        <f t="shared" ref="Z36" si="81">Z15-(Z35+Z34)</f>
        <v>16</v>
      </c>
      <c r="AA36" s="191"/>
      <c r="AB36" s="153">
        <f t="shared" ref="AB36" si="82">AB15-(AB35+AB34)</f>
        <v>32</v>
      </c>
      <c r="AC36" s="191"/>
      <c r="AD36" s="153">
        <f t="shared" ref="AD36" si="83">AD15-(AD35+AD34)</f>
        <v>16</v>
      </c>
      <c r="AE36" s="191"/>
      <c r="AF36" s="153">
        <f t="shared" ref="AF36" si="84">AF15-(AF35+AF34)</f>
        <v>16</v>
      </c>
      <c r="AG36" s="191"/>
      <c r="AH36" s="153">
        <f t="shared" ref="AH36" si="85">AH15-(AH35+AH34)</f>
        <v>0</v>
      </c>
      <c r="AI36" s="191"/>
      <c r="AJ36" s="153">
        <f t="shared" ref="AJ36" si="86">AJ15-(AJ35+AJ34)</f>
        <v>0</v>
      </c>
      <c r="AK36" s="191"/>
      <c r="AL36" s="153">
        <f t="shared" ref="AL36" si="87">AL15-(AL35+AL34)</f>
        <v>0</v>
      </c>
      <c r="AM36" s="191"/>
      <c r="AN36" s="153">
        <f t="shared" ref="AN36" si="88">AN15-(AN35+AN34)</f>
        <v>36.5</v>
      </c>
      <c r="AO36" s="191"/>
      <c r="AP36" s="153">
        <f t="shared" ref="AP36" si="89">AP15-(AP35+AP34)</f>
        <v>36.5</v>
      </c>
      <c r="AQ36" s="191"/>
      <c r="AR36" s="153">
        <f t="shared" ref="AR36" si="90">AR15-(AR35+AR34)</f>
        <v>15</v>
      </c>
      <c r="AS36" s="191"/>
      <c r="AT36" s="153">
        <f t="shared" ref="AT36" si="91">AT15-(AT35+AT34)</f>
        <v>1</v>
      </c>
      <c r="AU36" s="191"/>
      <c r="AV36" s="153">
        <f t="shared" ref="AV36" si="92">AV15-(AV35+AV34)</f>
        <v>1</v>
      </c>
      <c r="AW36" s="191"/>
      <c r="AX36" s="153">
        <f t="shared" ref="AX36" si="93">AX15-(AX35+AX34)</f>
        <v>13</v>
      </c>
      <c r="AY36" s="191"/>
      <c r="AZ36" s="153">
        <f t="shared" ref="AZ36" si="94">AZ15-(AZ35+AZ34)</f>
        <v>16</v>
      </c>
      <c r="BA36" s="191"/>
      <c r="BB36" s="153">
        <f t="shared" ref="BB36" si="95">BB15-(BB35+BB34)</f>
        <v>16</v>
      </c>
      <c r="BC36" s="191"/>
      <c r="BD36" s="153">
        <f t="shared" ref="BD36" si="96">BD15-(BD35+BD34)</f>
        <v>16</v>
      </c>
      <c r="BE36" s="191"/>
      <c r="BF36" s="153">
        <f t="shared" ref="BF36" si="97">BF15-(BF35+BF34)</f>
        <v>16</v>
      </c>
      <c r="BG36" s="191"/>
    </row>
    <row r="37" spans="2:60" ht="16.5" x14ac:dyDescent="0.3">
      <c r="B37" s="133"/>
      <c r="C37" s="133"/>
      <c r="D37" s="134"/>
      <c r="E37" s="133"/>
      <c r="F37" s="133"/>
      <c r="G37" s="135"/>
      <c r="H37" s="135"/>
      <c r="I37" s="133"/>
      <c r="J37" s="133"/>
      <c r="K37" s="134"/>
      <c r="L37" s="134"/>
      <c r="M37" s="119"/>
      <c r="O37" s="177" t="s">
        <v>63</v>
      </c>
      <c r="P37" s="178"/>
      <c r="Q37" s="178"/>
      <c r="R37" s="178"/>
      <c r="S37" s="178"/>
      <c r="T37" s="195">
        <f>SUM(Q34:BG35)</f>
        <v>145.69999999999999</v>
      </c>
      <c r="U37" s="195"/>
      <c r="V37" s="136" t="s">
        <v>7</v>
      </c>
      <c r="W37" s="136"/>
      <c r="X37" s="137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9"/>
      <c r="BH37" s="150"/>
    </row>
    <row r="38" spans="2:60" ht="16.5" x14ac:dyDescent="0.3">
      <c r="B38" s="133"/>
      <c r="C38" s="133"/>
      <c r="D38" s="134"/>
      <c r="E38" s="133"/>
      <c r="F38" s="133"/>
      <c r="G38" s="135"/>
      <c r="H38" s="135"/>
      <c r="I38" s="133"/>
      <c r="J38" s="133"/>
      <c r="K38" s="134"/>
      <c r="L38" s="134"/>
      <c r="M38" s="119"/>
      <c r="O38" s="177" t="s">
        <v>65</v>
      </c>
      <c r="P38" s="178"/>
      <c r="Q38" s="178"/>
      <c r="R38" s="178"/>
      <c r="S38" s="178"/>
      <c r="T38" s="198">
        <f>H4*0.8</f>
        <v>160</v>
      </c>
      <c r="U38" s="198"/>
      <c r="V38" s="136" t="s">
        <v>7</v>
      </c>
      <c r="W38" s="136"/>
      <c r="X38" s="137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1"/>
      <c r="BF38" s="50"/>
      <c r="BG38" s="138" t="s">
        <v>60</v>
      </c>
      <c r="BH38" s="150"/>
    </row>
    <row r="39" spans="2:60" ht="16.5" x14ac:dyDescent="0.3">
      <c r="B39" s="133"/>
      <c r="C39" s="133"/>
      <c r="D39" s="134"/>
      <c r="E39" s="133"/>
      <c r="F39" s="133"/>
      <c r="G39" s="135"/>
      <c r="H39" s="135"/>
      <c r="I39" s="133"/>
      <c r="J39" s="133"/>
      <c r="K39" s="134"/>
      <c r="L39" s="134"/>
      <c r="M39" s="119"/>
      <c r="O39" s="177" t="s">
        <v>66</v>
      </c>
      <c r="P39" s="178"/>
      <c r="Q39" s="178"/>
      <c r="R39" s="178"/>
      <c r="S39" s="178"/>
      <c r="T39" s="195">
        <f>T38-T37</f>
        <v>14.300000000000011</v>
      </c>
      <c r="U39" s="195"/>
      <c r="V39" s="136" t="s">
        <v>7</v>
      </c>
      <c r="W39" s="136"/>
      <c r="X39" s="137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3"/>
      <c r="BH39" s="150"/>
    </row>
    <row r="40" spans="2:60" x14ac:dyDescent="0.25">
      <c r="B40" s="133"/>
      <c r="C40" s="133"/>
      <c r="D40" s="134"/>
      <c r="E40" s="133"/>
      <c r="F40" s="133"/>
      <c r="G40" s="135"/>
      <c r="H40" s="135"/>
      <c r="I40" s="133"/>
      <c r="J40" s="133"/>
      <c r="K40" s="134"/>
      <c r="L40" s="134"/>
      <c r="M40" s="119"/>
    </row>
    <row r="41" spans="2:60" x14ac:dyDescent="0.25">
      <c r="B41" s="133"/>
      <c r="C41" s="133"/>
      <c r="D41" s="134"/>
      <c r="E41" s="133"/>
      <c r="F41" s="133"/>
      <c r="G41" s="135"/>
      <c r="H41" s="135"/>
      <c r="I41" s="133"/>
      <c r="J41" s="133"/>
      <c r="K41" s="134"/>
      <c r="L41" s="134"/>
      <c r="M41" s="119"/>
    </row>
    <row r="42" spans="2:60" x14ac:dyDescent="0.2">
      <c r="B42" s="133"/>
      <c r="C42" s="133"/>
      <c r="D42" s="134"/>
      <c r="E42" s="133"/>
      <c r="F42" s="133"/>
      <c r="G42" s="135"/>
      <c r="H42" s="135"/>
      <c r="I42" s="133"/>
      <c r="J42" s="133"/>
      <c r="K42" s="134"/>
      <c r="L42" s="134"/>
      <c r="M42" s="119"/>
      <c r="O42" s="161" t="s">
        <v>121</v>
      </c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</row>
    <row r="43" spans="2:60" x14ac:dyDescent="0.25">
      <c r="B43" s="133"/>
      <c r="C43" s="133"/>
      <c r="D43" s="134"/>
      <c r="E43" s="133"/>
      <c r="F43" s="133"/>
      <c r="G43" s="135"/>
      <c r="H43" s="135"/>
      <c r="I43" s="133"/>
      <c r="J43" s="133"/>
      <c r="K43" s="134"/>
      <c r="L43" s="134"/>
      <c r="M43" s="119"/>
    </row>
    <row r="44" spans="2:60" x14ac:dyDescent="0.25">
      <c r="B44" s="133"/>
      <c r="C44" s="133"/>
      <c r="D44" s="134"/>
      <c r="E44" s="133"/>
      <c r="F44" s="133"/>
      <c r="G44" s="135"/>
      <c r="H44" s="135"/>
      <c r="I44" s="133"/>
      <c r="J44" s="133"/>
      <c r="K44" s="134"/>
      <c r="L44" s="134"/>
      <c r="M44" s="119"/>
    </row>
    <row r="45" spans="2:60" x14ac:dyDescent="0.25">
      <c r="B45" s="133"/>
      <c r="C45" s="133"/>
      <c r="D45" s="134"/>
      <c r="E45" s="133"/>
      <c r="F45" s="133"/>
      <c r="G45" s="135"/>
      <c r="H45" s="135"/>
      <c r="I45" s="133"/>
      <c r="J45" s="133"/>
      <c r="K45" s="134"/>
      <c r="L45" s="134"/>
      <c r="M45" s="119"/>
    </row>
  </sheetData>
  <mergeCells count="285">
    <mergeCell ref="B20:C20"/>
    <mergeCell ref="AN8:AO8"/>
    <mergeCell ref="Q35:R35"/>
    <mergeCell ref="O34:P34"/>
    <mergeCell ref="AB8:AC8"/>
    <mergeCell ref="AD8:AE8"/>
    <mergeCell ref="X8:Y8"/>
    <mergeCell ref="AN13:AO13"/>
    <mergeCell ref="AP13:AQ13"/>
    <mergeCell ref="S13:T13"/>
    <mergeCell ref="Q15:R15"/>
    <mergeCell ref="J11:J12"/>
    <mergeCell ref="Q13:R13"/>
    <mergeCell ref="O9:P12"/>
    <mergeCell ref="Q9:R12"/>
    <mergeCell ref="S9:T12"/>
    <mergeCell ref="U9:W12"/>
    <mergeCell ref="B13:C13"/>
    <mergeCell ref="B14:C14"/>
    <mergeCell ref="B15:C15"/>
    <mergeCell ref="B16:C16"/>
    <mergeCell ref="AF8:AG8"/>
    <mergeCell ref="AH8:AI8"/>
    <mergeCell ref="B17:C17"/>
    <mergeCell ref="B18:C18"/>
    <mergeCell ref="B19:C19"/>
    <mergeCell ref="Z8:AA8"/>
    <mergeCell ref="AX8:AY8"/>
    <mergeCell ref="S8:T8"/>
    <mergeCell ref="U8:W8"/>
    <mergeCell ref="L11:M12"/>
    <mergeCell ref="B8:C8"/>
    <mergeCell ref="L8:M8"/>
    <mergeCell ref="Q8:R8"/>
    <mergeCell ref="B9:C9"/>
    <mergeCell ref="B10:C10"/>
    <mergeCell ref="J9:J10"/>
    <mergeCell ref="L9:M10"/>
    <mergeCell ref="AP8:AQ8"/>
    <mergeCell ref="AV8:AW8"/>
    <mergeCell ref="U14:W14"/>
    <mergeCell ref="AN14:AO14"/>
    <mergeCell ref="AP14:AQ14"/>
    <mergeCell ref="AV14:AW14"/>
    <mergeCell ref="AH15:AI15"/>
    <mergeCell ref="AJ15:AK15"/>
    <mergeCell ref="AL15:AM15"/>
    <mergeCell ref="AT15:AU15"/>
    <mergeCell ref="AN16:AO16"/>
    <mergeCell ref="AP16:AQ16"/>
    <mergeCell ref="U16:W16"/>
    <mergeCell ref="X16:Y16"/>
    <mergeCell ref="Z16:AA16"/>
    <mergeCell ref="AB16:AC16"/>
    <mergeCell ref="AB13:AC13"/>
    <mergeCell ref="X13:Y13"/>
    <mergeCell ref="Z13:AA13"/>
    <mergeCell ref="X14:Y14"/>
    <mergeCell ref="Z14:AA14"/>
    <mergeCell ref="X15:Y15"/>
    <mergeCell ref="Z15:AA15"/>
    <mergeCell ref="U15:W15"/>
    <mergeCell ref="AP15:AQ15"/>
    <mergeCell ref="X35:Y35"/>
    <mergeCell ref="Z35:AA35"/>
    <mergeCell ref="AB35:AC35"/>
    <mergeCell ref="AD35:AE35"/>
    <mergeCell ref="T39:U39"/>
    <mergeCell ref="T38:U38"/>
    <mergeCell ref="T37:U37"/>
    <mergeCell ref="AV13:AW13"/>
    <mergeCell ref="AD13:AE13"/>
    <mergeCell ref="U34:W34"/>
    <mergeCell ref="AB34:AC34"/>
    <mergeCell ref="AD34:AE34"/>
    <mergeCell ref="X34:Y34"/>
    <mergeCell ref="Z34:AA34"/>
    <mergeCell ref="AL34:AM34"/>
    <mergeCell ref="AF34:AG34"/>
    <mergeCell ref="AH34:AI34"/>
    <mergeCell ref="AV15:AW15"/>
    <mergeCell ref="AN34:AO34"/>
    <mergeCell ref="AP34:AQ34"/>
    <mergeCell ref="AV34:AW34"/>
    <mergeCell ref="AJ34:AK34"/>
    <mergeCell ref="AU17:AU18"/>
    <mergeCell ref="AV17:AV18"/>
    <mergeCell ref="O38:S38"/>
    <mergeCell ref="O39:S39"/>
    <mergeCell ref="O36:P36"/>
    <mergeCell ref="AV35:AW35"/>
    <mergeCell ref="AN36:AO36"/>
    <mergeCell ref="AP36:AQ36"/>
    <mergeCell ref="AV36:AW36"/>
    <mergeCell ref="AB36:AC36"/>
    <mergeCell ref="AD36:AE36"/>
    <mergeCell ref="O35:P35"/>
    <mergeCell ref="AF35:AG35"/>
    <mergeCell ref="AH35:AI35"/>
    <mergeCell ref="AJ35:AK35"/>
    <mergeCell ref="AL35:AM35"/>
    <mergeCell ref="AF36:AG36"/>
    <mergeCell ref="AH36:AI36"/>
    <mergeCell ref="AJ36:AK36"/>
    <mergeCell ref="AL36:AM36"/>
    <mergeCell ref="S35:T35"/>
    <mergeCell ref="U35:W35"/>
    <mergeCell ref="AR36:AS36"/>
    <mergeCell ref="AT36:AU36"/>
    <mergeCell ref="AN35:AO35"/>
    <mergeCell ref="AP35:AQ35"/>
    <mergeCell ref="AJ8:AK8"/>
    <mergeCell ref="AL8:AM8"/>
    <mergeCell ref="AF13:AG13"/>
    <mergeCell ref="AH13:AI13"/>
    <mergeCell ref="AJ13:AK13"/>
    <mergeCell ref="AL13:AM13"/>
    <mergeCell ref="Q36:R36"/>
    <mergeCell ref="AX36:AY36"/>
    <mergeCell ref="S36:T36"/>
    <mergeCell ref="U36:W36"/>
    <mergeCell ref="X36:Y36"/>
    <mergeCell ref="Z36:AA36"/>
    <mergeCell ref="Q34:R34"/>
    <mergeCell ref="AB14:AC14"/>
    <mergeCell ref="AD14:AE14"/>
    <mergeCell ref="AB15:AC15"/>
    <mergeCell ref="AD15:AE15"/>
    <mergeCell ref="AN15:AO15"/>
    <mergeCell ref="AF14:AG14"/>
    <mergeCell ref="AH14:AI14"/>
    <mergeCell ref="AJ14:AK14"/>
    <mergeCell ref="AL14:AM14"/>
    <mergeCell ref="AF15:AG15"/>
    <mergeCell ref="AX35:AY35"/>
    <mergeCell ref="AR15:AS15"/>
    <mergeCell ref="AZ8:BA8"/>
    <mergeCell ref="BB8:BC8"/>
    <mergeCell ref="BD8:BE8"/>
    <mergeCell ref="AZ14:BA14"/>
    <mergeCell ref="BB14:BC14"/>
    <mergeCell ref="BD14:BE14"/>
    <mergeCell ref="AZ35:BA35"/>
    <mergeCell ref="BB35:BC35"/>
    <mergeCell ref="BD35:BE35"/>
    <mergeCell ref="AW17:AW18"/>
    <mergeCell ref="BF8:BG8"/>
    <mergeCell ref="AZ13:BA13"/>
    <mergeCell ref="BB13:BC13"/>
    <mergeCell ref="BD13:BE13"/>
    <mergeCell ref="BF13:BG13"/>
    <mergeCell ref="AR34:AS34"/>
    <mergeCell ref="AT34:AU34"/>
    <mergeCell ref="AR35:AS35"/>
    <mergeCell ref="AT35:AU35"/>
    <mergeCell ref="AX15:AY15"/>
    <mergeCell ref="AX13:AY13"/>
    <mergeCell ref="BF35:BG35"/>
    <mergeCell ref="BF16:BG16"/>
    <mergeCell ref="AX34:AY34"/>
    <mergeCell ref="AX14:AY14"/>
    <mergeCell ref="AX16:AY16"/>
    <mergeCell ref="AX17:AX18"/>
    <mergeCell ref="AY17:AY18"/>
    <mergeCell ref="AR8:AS8"/>
    <mergeCell ref="AT8:AU8"/>
    <mergeCell ref="AR13:AS13"/>
    <mergeCell ref="AT13:AU13"/>
    <mergeCell ref="AR14:AS14"/>
    <mergeCell ref="AT14:AU14"/>
    <mergeCell ref="AZ36:BA36"/>
    <mergeCell ref="BB36:BC36"/>
    <mergeCell ref="BD36:BE36"/>
    <mergeCell ref="BF36:BG36"/>
    <mergeCell ref="BF14:BG14"/>
    <mergeCell ref="AZ15:BA15"/>
    <mergeCell ref="BB15:BC15"/>
    <mergeCell ref="BD15:BE15"/>
    <mergeCell ref="BF15:BG15"/>
    <mergeCell ref="AZ34:BA34"/>
    <mergeCell ref="BB34:BC34"/>
    <mergeCell ref="BD34:BE34"/>
    <mergeCell ref="BF34:BG34"/>
    <mergeCell ref="AZ17:AZ18"/>
    <mergeCell ref="BA17:BA18"/>
    <mergeCell ref="BB17:BB18"/>
    <mergeCell ref="BC17:BC18"/>
    <mergeCell ref="BD17:BD18"/>
    <mergeCell ref="BE17:BE18"/>
    <mergeCell ref="BF17:BF18"/>
    <mergeCell ref="BG17:BG18"/>
    <mergeCell ref="AZ16:BA16"/>
    <mergeCell ref="BB16:BC16"/>
    <mergeCell ref="BD16:BE16"/>
    <mergeCell ref="X9:Y12"/>
    <mergeCell ref="Z9:AA12"/>
    <mergeCell ref="AB9:AC12"/>
    <mergeCell ref="AD9:AE12"/>
    <mergeCell ref="AF9:AG12"/>
    <mergeCell ref="AH9:AI12"/>
    <mergeCell ref="AJ9:AK12"/>
    <mergeCell ref="AL9:AM12"/>
    <mergeCell ref="AN9:AO12"/>
    <mergeCell ref="AP9:AQ12"/>
    <mergeCell ref="AR9:AS12"/>
    <mergeCell ref="AT9:AU12"/>
    <mergeCell ref="AV9:AW12"/>
    <mergeCell ref="AX9:AY12"/>
    <mergeCell ref="AZ9:BA12"/>
    <mergeCell ref="BB9:BC12"/>
    <mergeCell ref="BD9:BE12"/>
    <mergeCell ref="BF9:BG12"/>
    <mergeCell ref="L19:M19"/>
    <mergeCell ref="L20:M20"/>
    <mergeCell ref="O37:S37"/>
    <mergeCell ref="Q16:R16"/>
    <mergeCell ref="S16:T16"/>
    <mergeCell ref="O17:O18"/>
    <mergeCell ref="P17:P18"/>
    <mergeCell ref="Q17:Q18"/>
    <mergeCell ref="R17:R18"/>
    <mergeCell ref="S17:S18"/>
    <mergeCell ref="T17:T18"/>
    <mergeCell ref="S34:T34"/>
    <mergeCell ref="AI17:AI18"/>
    <mergeCell ref="AJ17:AJ18"/>
    <mergeCell ref="AK17:AK18"/>
    <mergeCell ref="U17:U18"/>
    <mergeCell ref="L13:M13"/>
    <mergeCell ref="L14:M14"/>
    <mergeCell ref="L15:M15"/>
    <mergeCell ref="L16:M16"/>
    <mergeCell ref="L17:M17"/>
    <mergeCell ref="L18:M18"/>
    <mergeCell ref="S15:T15"/>
    <mergeCell ref="Q14:R14"/>
    <mergeCell ref="S14:T14"/>
    <mergeCell ref="V29:W29"/>
    <mergeCell ref="V30:W30"/>
    <mergeCell ref="V31:W31"/>
    <mergeCell ref="V32:W32"/>
    <mergeCell ref="AD16:AE16"/>
    <mergeCell ref="AF16:AG16"/>
    <mergeCell ref="AH16:AI16"/>
    <mergeCell ref="AJ16:AK16"/>
    <mergeCell ref="O3:BG3"/>
    <mergeCell ref="AL17:AL18"/>
    <mergeCell ref="AM17:AM18"/>
    <mergeCell ref="AN17:AN18"/>
    <mergeCell ref="AO17:AO18"/>
    <mergeCell ref="AP17:AP18"/>
    <mergeCell ref="AQ17:AQ18"/>
    <mergeCell ref="AR17:AR18"/>
    <mergeCell ref="AS17:AS18"/>
    <mergeCell ref="AT17:AT18"/>
    <mergeCell ref="AC17:AC18"/>
    <mergeCell ref="AD17:AD18"/>
    <mergeCell ref="AE17:AE18"/>
    <mergeCell ref="AF17:AF18"/>
    <mergeCell ref="AG17:AG18"/>
    <mergeCell ref="AH17:AH18"/>
    <mergeCell ref="V33:W33"/>
    <mergeCell ref="B11:C12"/>
    <mergeCell ref="E11:E12"/>
    <mergeCell ref="O42:BH42"/>
    <mergeCell ref="V27:W27"/>
    <mergeCell ref="V20:W20"/>
    <mergeCell ref="V21:W21"/>
    <mergeCell ref="V22:W22"/>
    <mergeCell ref="V23:W23"/>
    <mergeCell ref="V24:W24"/>
    <mergeCell ref="V25:W25"/>
    <mergeCell ref="V26:W26"/>
    <mergeCell ref="V17:W18"/>
    <mergeCell ref="V19:W19"/>
    <mergeCell ref="AB17:AB18"/>
    <mergeCell ref="AL16:AM16"/>
    <mergeCell ref="AR16:AS16"/>
    <mergeCell ref="AT16:AU16"/>
    <mergeCell ref="AV16:AW16"/>
    <mergeCell ref="X17:X18"/>
    <mergeCell ref="Y17:Y18"/>
    <mergeCell ref="Z17:Z18"/>
    <mergeCell ref="AA17:AA18"/>
    <mergeCell ref="V28:W28"/>
  </mergeCells>
  <printOptions horizontalCentered="1"/>
  <pageMargins left="0.75" right="0.75" top="1.5" bottom="0.75" header="0.5" footer="0.5"/>
  <pageSetup orientation="landscape" horizontalDpi="4294967292" r:id="rId1"/>
  <headerFooter alignWithMargins="0">
    <oddFooter>&amp;L&amp;A&amp;F&amp;R&amp;D&amp;T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"/>
  <sheetViews>
    <sheetView workbookViewId="0">
      <selection activeCell="L13" sqref="L13"/>
    </sheetView>
  </sheetViews>
  <sheetFormatPr defaultRowHeight="12.75" x14ac:dyDescent="0.2"/>
  <cols>
    <col min="10" max="10" width="12.85546875" customWidth="1"/>
    <col min="13" max="13" width="13.28515625" customWidth="1"/>
  </cols>
  <sheetData>
    <row r="1" spans="1:13" ht="26.25" thickBot="1" x14ac:dyDescent="0.25">
      <c r="A1" s="230" t="s">
        <v>17</v>
      </c>
      <c r="B1" s="231"/>
      <c r="C1" s="231"/>
      <c r="D1" s="231"/>
      <c r="E1" s="231"/>
      <c r="F1" s="231"/>
      <c r="G1" s="231"/>
      <c r="H1" s="231"/>
      <c r="I1" s="231"/>
      <c r="J1" s="232" t="s">
        <v>18</v>
      </c>
      <c r="K1" s="232"/>
      <c r="L1" s="7" t="s">
        <v>19</v>
      </c>
      <c r="M1" s="8" t="s">
        <v>20</v>
      </c>
    </row>
    <row r="2" spans="1:13" x14ac:dyDescent="0.2">
      <c r="A2" s="233" t="s">
        <v>21</v>
      </c>
      <c r="B2" s="234"/>
      <c r="C2" s="234"/>
      <c r="D2" s="234"/>
      <c r="E2" s="234"/>
      <c r="F2" s="234"/>
      <c r="G2" s="234"/>
      <c r="H2" s="234"/>
      <c r="I2" s="234"/>
      <c r="J2" s="9" t="s">
        <v>26</v>
      </c>
      <c r="K2" s="10" t="s">
        <v>12</v>
      </c>
      <c r="L2" s="11">
        <v>1.25</v>
      </c>
      <c r="M2" s="12" t="e">
        <f>ROUND(J2*L2,0)&amp; " VA"</f>
        <v>#VALUE!</v>
      </c>
    </row>
    <row r="3" spans="1:13" x14ac:dyDescent="0.2">
      <c r="A3" s="235" t="s">
        <v>22</v>
      </c>
      <c r="B3" s="236"/>
      <c r="C3" s="236"/>
      <c r="D3" s="236"/>
      <c r="E3" s="236"/>
      <c r="F3" s="236"/>
      <c r="G3" s="236"/>
      <c r="H3" s="236"/>
      <c r="I3" s="236"/>
      <c r="J3" s="13"/>
      <c r="K3" s="14" t="s">
        <v>12</v>
      </c>
      <c r="L3" s="15">
        <v>1</v>
      </c>
      <c r="M3" s="16" t="str">
        <f>J3*L3 &amp; " VA"</f>
        <v>0 VA</v>
      </c>
    </row>
    <row r="4" spans="1:13" x14ac:dyDescent="0.2">
      <c r="A4" s="237" t="s">
        <v>23</v>
      </c>
      <c r="B4" s="238"/>
      <c r="C4" s="238"/>
      <c r="D4" s="238"/>
      <c r="E4" s="238"/>
      <c r="F4" s="238"/>
      <c r="G4" s="238"/>
      <c r="H4" s="238"/>
      <c r="I4" s="238"/>
      <c r="J4" s="17"/>
      <c r="K4" s="14" t="s">
        <v>12</v>
      </c>
      <c r="L4" s="15">
        <v>0.5</v>
      </c>
      <c r="M4" s="16" t="str">
        <f>ROUND(J4*L4,0) &amp; " VA"</f>
        <v>0 VA</v>
      </c>
    </row>
    <row r="5" spans="1:13" ht="13.5" thickBot="1" x14ac:dyDescent="0.25">
      <c r="A5" s="235" t="s">
        <v>24</v>
      </c>
      <c r="B5" s="236"/>
      <c r="C5" s="236"/>
      <c r="D5" s="236"/>
      <c r="E5" s="236"/>
      <c r="F5" s="236"/>
      <c r="G5" s="236"/>
      <c r="H5" s="236"/>
      <c r="I5" s="236"/>
      <c r="J5" s="17"/>
      <c r="K5" s="18" t="s">
        <v>12</v>
      </c>
      <c r="L5" s="15">
        <v>1</v>
      </c>
      <c r="M5" s="19" t="str">
        <f>J5*L5 &amp; " VA"</f>
        <v>0 VA</v>
      </c>
    </row>
    <row r="6" spans="1:13" ht="13.5" thickBot="1" x14ac:dyDescent="0.25">
      <c r="A6" s="220" t="s">
        <v>25</v>
      </c>
      <c r="B6" s="221"/>
      <c r="C6" s="221"/>
      <c r="D6" s="221"/>
      <c r="E6" s="221"/>
      <c r="F6" s="221"/>
      <c r="G6" s="221"/>
      <c r="H6" s="221"/>
      <c r="I6" s="222"/>
      <c r="J6" s="226"/>
      <c r="K6" s="227"/>
      <c r="L6" s="20"/>
      <c r="M6" s="21" t="e">
        <f>ROUND(SUM(J2*L2,J3*L3,J4*L4,J5*L5)/1000,0) &amp; " KVA"</f>
        <v>#VALUE!</v>
      </c>
    </row>
    <row r="7" spans="1:13" ht="13.5" thickBot="1" x14ac:dyDescent="0.25">
      <c r="A7" s="223"/>
      <c r="B7" s="224"/>
      <c r="C7" s="224"/>
      <c r="D7" s="224"/>
      <c r="E7" s="224"/>
      <c r="F7" s="224"/>
      <c r="G7" s="224"/>
      <c r="H7" s="224"/>
      <c r="I7" s="225"/>
      <c r="J7" s="228"/>
      <c r="K7" s="229"/>
      <c r="L7" s="22"/>
      <c r="M7" s="23" t="e">
        <f>ROUND(SUM(J2*L2,J3*L3,J4*L4,J5*L5)/208/SQRT(3),0) &amp; " A"</f>
        <v>#VALUE!</v>
      </c>
    </row>
  </sheetData>
  <mergeCells count="9">
    <mergeCell ref="A6:I7"/>
    <mergeCell ref="J6:K6"/>
    <mergeCell ref="J7:K7"/>
    <mergeCell ref="A1:I1"/>
    <mergeCell ref="J1:K1"/>
    <mergeCell ref="A2:I2"/>
    <mergeCell ref="A3:I3"/>
    <mergeCell ref="A4:I4"/>
    <mergeCell ref="A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Panel 120_240</vt:lpstr>
      <vt:lpstr>Estimated Demand</vt:lpstr>
      <vt:lpstr>'Panel 120_240'!PrintPanel</vt:lpstr>
    </vt:vector>
  </TitlesOfParts>
  <Company>CH2M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L. Lyman</dc:creator>
  <cp:lastModifiedBy>Haines, David</cp:lastModifiedBy>
  <dcterms:created xsi:type="dcterms:W3CDTF">2007-04-19T14:49:53Z</dcterms:created>
  <dcterms:modified xsi:type="dcterms:W3CDTF">2023-12-19T16:22:14Z</dcterms:modified>
</cp:coreProperties>
</file>